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nda.crawford\Desktop\DHRM 9_10_18\"/>
    </mc:Choice>
  </mc:AlternateContent>
  <bookViews>
    <workbookView xWindow="0" yWindow="0" windowWidth="20490" windowHeight="7620" tabRatio="842"/>
  </bookViews>
  <sheets>
    <sheet name="JE Template" sheetId="8" r:id="rId1"/>
    <sheet name="A Employer Allocation - No 158" sheetId="1" r:id="rId2"/>
    <sheet name="B OPEB Expense" sheetId="2" r:id="rId3"/>
    <sheet name="C Liability Recon" sheetId="3" r:id="rId4"/>
    <sheet name="D Net Liab Recon" sheetId="4" r:id="rId5"/>
    <sheet name="E Deferred InOutFlows 18" sheetId="5" r:id="rId6"/>
    <sheet name="F Schedule of Def InOut" sheetId="6" r:id="rId7"/>
    <sheet name="G Proportionate Share" sheetId="7" r:id="rId8"/>
    <sheet name="H Schedule of Benefit Payments" sheetId="9" r:id="rId9"/>
  </sheets>
  <externalReferences>
    <externalReference r:id="rId10"/>
    <externalReference r:id="rId11"/>
  </externalReferences>
  <definedNames>
    <definedName name="AveFutWorkLife" localSheetId="6">'[1]Current Year Input'!$B$31</definedName>
    <definedName name="AveFutWorkLife" localSheetId="7">'[1]Current Year Input'!$B$31</definedName>
    <definedName name="AveFutWorkLife">'[2]Current Year Input'!$B$31</definedName>
    <definedName name="Expense">'[2]Current Year Input'!$B$14</definedName>
    <definedName name="MVA" localSheetId="6">'[1]Current Year Input'!$B$16</definedName>
    <definedName name="MVA" localSheetId="7">'[1]Current Year Input'!$B$16</definedName>
    <definedName name="MVA">'[2]Current Year Input'!$B$16</definedName>
    <definedName name="_xlnm.Print_Titles" localSheetId="1">'A Employer Allocation - No 158'!$A:$C,'A Employer Allocation - No 158'!$1:$5</definedName>
    <definedName name="_xlnm.Print_Titles" localSheetId="2">'B OPEB Expense'!$B:$C,'B OPEB Expense'!$1:$3</definedName>
    <definedName name="_xlnm.Print_Titles" localSheetId="3">'C Liability Recon'!$A:$B,'C Liability Recon'!$1:$4</definedName>
    <definedName name="_xlnm.Print_Titles" localSheetId="4">'D Net Liab Recon'!$A:$B,'D Net Liab Recon'!$1:$4</definedName>
    <definedName name="_xlnm.Print_Titles" localSheetId="5">'E Deferred InOutFlows 18'!$A:$B,'E Deferred InOutFlows 18'!$1:$12</definedName>
    <definedName name="_xlnm.Print_Titles" localSheetId="6">'F Schedule of Def InOut'!$A:$B,'F Schedule of Def InOut'!$1:$3</definedName>
    <definedName name="_xlnm.Print_Titles" localSheetId="7">'G Proportionate Share'!$A:$B,'G Proportionate Share'!$1:$3</definedName>
    <definedName name="_xlnm.Print_Titles" localSheetId="8">'H Schedule of Benefit Payments'!$1:$4</definedName>
    <definedName name="TOL" localSheetId="6">'[1]Current Year Input'!$B$15</definedName>
    <definedName name="TOL" localSheetId="7">'[1]Current Year Input'!$B$15</definedName>
    <definedName name="TOL">'[2]Current Year Input'!$B$15</definedName>
    <definedName name="TOL.py">'[2]Current Year Input'!$B$12</definedName>
  </definedNames>
  <calcPr calcId="162913"/>
</workbook>
</file>

<file path=xl/calcChain.xml><?xml version="1.0" encoding="utf-8"?>
<calcChain xmlns="http://schemas.openxmlformats.org/spreadsheetml/2006/main">
  <c r="H30" i="8" l="1"/>
  <c r="I31" i="8" s="1"/>
  <c r="H28" i="8"/>
  <c r="E22" i="8"/>
  <c r="H20" i="8"/>
  <c r="H9" i="8"/>
  <c r="C3" i="8"/>
  <c r="E314" i="9" l="1"/>
  <c r="G314" i="9" l="1"/>
  <c r="E30" i="8" s="1"/>
  <c r="F31" i="8" s="1"/>
  <c r="L313" i="4" l="1"/>
  <c r="K313" i="4"/>
  <c r="J313" i="4"/>
  <c r="I313" i="4"/>
  <c r="H313" i="4"/>
  <c r="G313" i="4"/>
  <c r="F313" i="4"/>
  <c r="E313" i="4"/>
  <c r="D313" i="4"/>
  <c r="C313" i="4"/>
  <c r="A321" i="5"/>
  <c r="B311" i="4"/>
  <c r="A311" i="4"/>
  <c r="B310" i="4"/>
  <c r="A310" i="4"/>
  <c r="B309" i="4"/>
  <c r="A309" i="4"/>
  <c r="B308" i="4"/>
  <c r="A308" i="4"/>
  <c r="B307" i="4"/>
  <c r="A307" i="4"/>
  <c r="B306" i="4"/>
  <c r="A306" i="4"/>
  <c r="B305" i="4"/>
  <c r="A305" i="4"/>
  <c r="B304" i="4"/>
  <c r="A304" i="4"/>
  <c r="B303" i="4"/>
  <c r="A303" i="4"/>
  <c r="B302" i="4"/>
  <c r="A302" i="4"/>
  <c r="B301" i="4"/>
  <c r="A301" i="4"/>
  <c r="B300" i="4"/>
  <c r="A300" i="4"/>
  <c r="B299" i="4"/>
  <c r="A299" i="4"/>
  <c r="B298" i="4"/>
  <c r="A298" i="4"/>
  <c r="B297" i="4"/>
  <c r="A297" i="4"/>
  <c r="B296" i="4"/>
  <c r="A296" i="4"/>
  <c r="B295" i="4"/>
  <c r="A295" i="4"/>
  <c r="B294" i="4"/>
  <c r="A294" i="4"/>
  <c r="B293" i="4"/>
  <c r="A293" i="4"/>
  <c r="B292" i="4"/>
  <c r="A292" i="4"/>
  <c r="B291" i="4"/>
  <c r="A291" i="4"/>
  <c r="B290" i="4"/>
  <c r="A290" i="4"/>
  <c r="B289" i="4"/>
  <c r="A289" i="4"/>
  <c r="B288" i="4"/>
  <c r="A288" i="4"/>
  <c r="B287" i="4"/>
  <c r="A287" i="4"/>
  <c r="B286" i="4"/>
  <c r="A286" i="4"/>
  <c r="B285" i="4"/>
  <c r="A285" i="4"/>
  <c r="B284" i="4"/>
  <c r="A284" i="4"/>
  <c r="B283" i="4"/>
  <c r="A283" i="4"/>
  <c r="B282" i="4"/>
  <c r="A282" i="4"/>
  <c r="B281" i="4"/>
  <c r="A281" i="4"/>
  <c r="B280" i="4"/>
  <c r="A280" i="4"/>
  <c r="B279" i="4"/>
  <c r="A279" i="4"/>
  <c r="B278" i="4"/>
  <c r="A278" i="4"/>
  <c r="B277" i="4"/>
  <c r="A277" i="4"/>
  <c r="B276" i="4"/>
  <c r="A276" i="4"/>
  <c r="B275" i="4"/>
  <c r="A275" i="4"/>
  <c r="B274" i="4"/>
  <c r="A274" i="4"/>
  <c r="B273" i="4"/>
  <c r="A273" i="4"/>
  <c r="B272" i="4"/>
  <c r="A272" i="4"/>
  <c r="B271" i="4"/>
  <c r="A271" i="4"/>
  <c r="B270" i="4"/>
  <c r="A270" i="4"/>
  <c r="B269" i="4"/>
  <c r="A269" i="4"/>
  <c r="B268" i="4"/>
  <c r="A268" i="4"/>
  <c r="B267" i="4"/>
  <c r="A267" i="4"/>
  <c r="B266" i="4"/>
  <c r="A266" i="4"/>
  <c r="B265" i="4"/>
  <c r="A265" i="4"/>
  <c r="B264" i="4"/>
  <c r="A264" i="4"/>
  <c r="B263" i="4"/>
  <c r="A263" i="4"/>
  <c r="B262" i="4"/>
  <c r="A262" i="4"/>
  <c r="B261" i="4"/>
  <c r="A261" i="4"/>
  <c r="B260" i="4"/>
  <c r="A260" i="4"/>
  <c r="B259" i="4"/>
  <c r="A259" i="4"/>
  <c r="B258" i="4"/>
  <c r="A258" i="4"/>
  <c r="B257" i="4"/>
  <c r="A257" i="4"/>
  <c r="B256" i="4"/>
  <c r="A256" i="4"/>
  <c r="B255" i="4"/>
  <c r="A255" i="4"/>
  <c r="B254" i="4"/>
  <c r="A254" i="4"/>
  <c r="B253" i="4"/>
  <c r="A253" i="4"/>
  <c r="B252" i="4"/>
  <c r="A252" i="4"/>
  <c r="B251" i="4"/>
  <c r="A251" i="4"/>
  <c r="B250" i="4"/>
  <c r="A250" i="4"/>
  <c r="B249" i="4"/>
  <c r="A249" i="4"/>
  <c r="B248" i="4"/>
  <c r="A248" i="4"/>
  <c r="B247" i="4"/>
  <c r="A247" i="4"/>
  <c r="B246" i="4"/>
  <c r="A246" i="4"/>
  <c r="B245" i="4"/>
  <c r="A245" i="4"/>
  <c r="B244" i="4"/>
  <c r="A244" i="4"/>
  <c r="B243" i="4"/>
  <c r="A243" i="4"/>
  <c r="B242" i="4"/>
  <c r="A242" i="4"/>
  <c r="B241" i="4"/>
  <c r="A241" i="4"/>
  <c r="B240" i="4"/>
  <c r="A240" i="4"/>
  <c r="B239" i="4"/>
  <c r="A239" i="4"/>
  <c r="B238" i="4"/>
  <c r="A238" i="4"/>
  <c r="B237" i="4"/>
  <c r="A237" i="4"/>
  <c r="B236" i="4"/>
  <c r="A236" i="4"/>
  <c r="B235" i="4"/>
  <c r="A235" i="4"/>
  <c r="B234" i="4"/>
  <c r="A234" i="4"/>
  <c r="B233" i="4"/>
  <c r="A233" i="4"/>
  <c r="B232" i="4"/>
  <c r="A232" i="4"/>
  <c r="B231" i="4"/>
  <c r="A231" i="4"/>
  <c r="B230" i="4"/>
  <c r="A230" i="4"/>
  <c r="B229" i="4"/>
  <c r="A229" i="4"/>
  <c r="B228" i="4"/>
  <c r="A228" i="4"/>
  <c r="B227" i="4"/>
  <c r="A227" i="4"/>
  <c r="B226" i="4"/>
  <c r="A226" i="4"/>
  <c r="B225" i="4"/>
  <c r="A225" i="4"/>
  <c r="B224" i="4"/>
  <c r="A224" i="4"/>
  <c r="B223" i="4"/>
  <c r="A223" i="4"/>
  <c r="B222" i="4"/>
  <c r="A222" i="4"/>
  <c r="B221" i="4"/>
  <c r="A221" i="4"/>
  <c r="B220" i="4"/>
  <c r="A220" i="4"/>
  <c r="B219" i="4"/>
  <c r="A219" i="4"/>
  <c r="B218" i="4"/>
  <c r="A218" i="4"/>
  <c r="B217" i="4"/>
  <c r="A217" i="4"/>
  <c r="B216" i="4"/>
  <c r="A216" i="4"/>
  <c r="B215" i="4"/>
  <c r="A215" i="4"/>
  <c r="B214" i="4"/>
  <c r="A214" i="4"/>
  <c r="B213" i="4"/>
  <c r="A213" i="4"/>
  <c r="B212" i="4"/>
  <c r="A212" i="4"/>
  <c r="B211" i="4"/>
  <c r="A211" i="4"/>
  <c r="B210" i="4"/>
  <c r="A210" i="4"/>
  <c r="B209" i="4"/>
  <c r="A209" i="4"/>
  <c r="B208" i="4"/>
  <c r="A208" i="4"/>
  <c r="B207" i="4"/>
  <c r="A207" i="4"/>
  <c r="B206" i="4"/>
  <c r="A206" i="4"/>
  <c r="B205" i="4"/>
  <c r="A205" i="4"/>
  <c r="B204" i="4"/>
  <c r="A204" i="4"/>
  <c r="B203" i="4"/>
  <c r="A203" i="4"/>
  <c r="B202" i="4"/>
  <c r="A202" i="4"/>
  <c r="B201" i="4"/>
  <c r="A201" i="4"/>
  <c r="B200" i="4"/>
  <c r="A200" i="4"/>
  <c r="B199" i="4"/>
  <c r="A199" i="4"/>
  <c r="B198" i="4"/>
  <c r="A198" i="4"/>
  <c r="B197" i="4"/>
  <c r="A197" i="4"/>
  <c r="B196" i="4"/>
  <c r="A196" i="4"/>
  <c r="B195" i="4"/>
  <c r="A195" i="4"/>
  <c r="B194" i="4"/>
  <c r="A194" i="4"/>
  <c r="B193" i="4"/>
  <c r="A193" i="4"/>
  <c r="B192" i="4"/>
  <c r="A192" i="4"/>
  <c r="B191" i="4"/>
  <c r="A191" i="4"/>
  <c r="B190" i="4"/>
  <c r="A190" i="4"/>
  <c r="B189" i="4"/>
  <c r="A189" i="4"/>
  <c r="B188" i="4"/>
  <c r="A188" i="4"/>
  <c r="B187" i="4"/>
  <c r="A187" i="4"/>
  <c r="B186" i="4"/>
  <c r="A186" i="4"/>
  <c r="B185" i="4"/>
  <c r="A185" i="4"/>
  <c r="B184" i="4"/>
  <c r="A184" i="4"/>
  <c r="B183" i="4"/>
  <c r="A183" i="4"/>
  <c r="B182" i="4"/>
  <c r="A182" i="4"/>
  <c r="B181" i="4"/>
  <c r="A181" i="4"/>
  <c r="B180" i="4"/>
  <c r="A180" i="4"/>
  <c r="B179" i="4"/>
  <c r="A179" i="4"/>
  <c r="B178" i="4"/>
  <c r="A178" i="4"/>
  <c r="B177" i="4"/>
  <c r="A177" i="4"/>
  <c r="B176" i="4"/>
  <c r="A176" i="4"/>
  <c r="B175" i="4"/>
  <c r="A175" i="4"/>
  <c r="B174" i="4"/>
  <c r="A174" i="4"/>
  <c r="B173" i="4"/>
  <c r="A173" i="4"/>
  <c r="B172" i="4"/>
  <c r="A172" i="4"/>
  <c r="B171" i="4"/>
  <c r="A171" i="4"/>
  <c r="B170" i="4"/>
  <c r="A170" i="4"/>
  <c r="B169" i="4"/>
  <c r="A169" i="4"/>
  <c r="B168" i="4"/>
  <c r="A168" i="4"/>
  <c r="B167" i="4"/>
  <c r="A167" i="4"/>
  <c r="B166" i="4"/>
  <c r="A166" i="4"/>
  <c r="B165" i="4"/>
  <c r="A165" i="4"/>
  <c r="B164" i="4"/>
  <c r="A164" i="4"/>
  <c r="B163" i="4"/>
  <c r="A163" i="4"/>
  <c r="B162" i="4"/>
  <c r="A162" i="4"/>
  <c r="B161" i="4"/>
  <c r="A161" i="4"/>
  <c r="B160" i="4"/>
  <c r="A160" i="4"/>
  <c r="B159" i="4"/>
  <c r="A159" i="4"/>
  <c r="B158" i="4"/>
  <c r="A158" i="4"/>
  <c r="B157" i="4"/>
  <c r="A157" i="4"/>
  <c r="B156" i="4"/>
  <c r="A156" i="4"/>
  <c r="B155" i="4"/>
  <c r="A155" i="4"/>
  <c r="B154" i="4"/>
  <c r="A154" i="4"/>
  <c r="B153" i="4"/>
  <c r="A153" i="4"/>
  <c r="B152" i="4"/>
  <c r="A152" i="4"/>
  <c r="B151" i="4"/>
  <c r="A151" i="4"/>
  <c r="B150" i="4"/>
  <c r="A150" i="4"/>
  <c r="B149" i="4"/>
  <c r="A149" i="4"/>
  <c r="B148" i="4"/>
  <c r="A148" i="4"/>
  <c r="B147" i="4"/>
  <c r="A147" i="4"/>
  <c r="B146" i="4"/>
  <c r="A146" i="4"/>
  <c r="B145" i="4"/>
  <c r="A145" i="4"/>
  <c r="B144" i="4"/>
  <c r="A144" i="4"/>
  <c r="B143" i="4"/>
  <c r="A143" i="4"/>
  <c r="B142" i="4"/>
  <c r="A142" i="4"/>
  <c r="B141" i="4"/>
  <c r="A141" i="4"/>
  <c r="B140" i="4"/>
  <c r="A140" i="4"/>
  <c r="B139" i="4"/>
  <c r="A139" i="4"/>
  <c r="B138" i="4"/>
  <c r="A138" i="4"/>
  <c r="B137" i="4"/>
  <c r="A137" i="4"/>
  <c r="B136" i="4"/>
  <c r="A136" i="4"/>
  <c r="B135" i="4"/>
  <c r="A135" i="4"/>
  <c r="B134" i="4"/>
  <c r="A134" i="4"/>
  <c r="B133" i="4"/>
  <c r="A133" i="4"/>
  <c r="B132" i="4"/>
  <c r="A132" i="4"/>
  <c r="B131" i="4"/>
  <c r="A131" i="4"/>
  <c r="B130" i="4"/>
  <c r="A130" i="4"/>
  <c r="B129" i="4"/>
  <c r="A129" i="4"/>
  <c r="B128" i="4"/>
  <c r="A128" i="4"/>
  <c r="B127" i="4"/>
  <c r="A127" i="4"/>
  <c r="B126" i="4"/>
  <c r="A126" i="4"/>
  <c r="B125" i="4"/>
  <c r="A125" i="4"/>
  <c r="B124" i="4"/>
  <c r="A124" i="4"/>
  <c r="B123" i="4"/>
  <c r="A123" i="4"/>
  <c r="B122" i="4"/>
  <c r="A122" i="4"/>
  <c r="B121" i="4"/>
  <c r="A121" i="4"/>
  <c r="B120" i="4"/>
  <c r="A120" i="4"/>
  <c r="B119" i="4"/>
  <c r="A119" i="4"/>
  <c r="B118" i="4"/>
  <c r="A118" i="4"/>
  <c r="B117" i="4"/>
  <c r="A117" i="4"/>
  <c r="B116" i="4"/>
  <c r="A116" i="4"/>
  <c r="B115" i="4"/>
  <c r="A115" i="4"/>
  <c r="B114" i="4"/>
  <c r="A114" i="4"/>
  <c r="B113" i="4"/>
  <c r="A113" i="4"/>
  <c r="B112" i="4"/>
  <c r="A112" i="4"/>
  <c r="B111" i="4"/>
  <c r="A111" i="4"/>
  <c r="B110" i="4"/>
  <c r="A110" i="4"/>
  <c r="B109" i="4"/>
  <c r="A109" i="4"/>
  <c r="B108" i="4"/>
  <c r="A108" i="4"/>
  <c r="B107" i="4"/>
  <c r="A107" i="4"/>
  <c r="B106" i="4"/>
  <c r="A106" i="4"/>
  <c r="B105" i="4"/>
  <c r="A105" i="4"/>
  <c r="B104" i="4"/>
  <c r="A104" i="4"/>
  <c r="B103" i="4"/>
  <c r="A103" i="4"/>
  <c r="B102" i="4"/>
  <c r="A102" i="4"/>
  <c r="B101" i="4"/>
  <c r="A101" i="4"/>
  <c r="B100" i="4"/>
  <c r="A100" i="4"/>
  <c r="B99" i="4"/>
  <c r="A99" i="4"/>
  <c r="B98" i="4"/>
  <c r="A98" i="4"/>
  <c r="B97" i="4"/>
  <c r="A97" i="4"/>
  <c r="B96" i="4"/>
  <c r="A96" i="4"/>
  <c r="B95" i="4"/>
  <c r="A95" i="4"/>
  <c r="B94" i="4"/>
  <c r="A94" i="4"/>
  <c r="B93" i="4"/>
  <c r="A93" i="4"/>
  <c r="B92" i="4"/>
  <c r="A92" i="4"/>
  <c r="B91" i="4"/>
  <c r="A91" i="4"/>
  <c r="B90" i="4"/>
  <c r="A90" i="4"/>
  <c r="B89" i="4"/>
  <c r="A89" i="4"/>
  <c r="B88" i="4"/>
  <c r="A88" i="4"/>
  <c r="B87" i="4"/>
  <c r="A87" i="4"/>
  <c r="B86" i="4"/>
  <c r="A86" i="4"/>
  <c r="B85" i="4"/>
  <c r="A85" i="4"/>
  <c r="B84" i="4"/>
  <c r="A84" i="4"/>
  <c r="B83" i="4"/>
  <c r="A83" i="4"/>
  <c r="B82" i="4"/>
  <c r="A82" i="4"/>
  <c r="B81" i="4"/>
  <c r="A81" i="4"/>
  <c r="B80" i="4"/>
  <c r="A80" i="4"/>
  <c r="B79" i="4"/>
  <c r="A79" i="4"/>
  <c r="B78" i="4"/>
  <c r="A78" i="4"/>
  <c r="B77" i="4"/>
  <c r="A77" i="4"/>
  <c r="B76" i="4"/>
  <c r="A76" i="4"/>
  <c r="B75" i="4"/>
  <c r="A75" i="4"/>
  <c r="B74" i="4"/>
  <c r="A74" i="4"/>
  <c r="B73" i="4"/>
  <c r="A73" i="4"/>
  <c r="B72" i="4"/>
  <c r="A72" i="4"/>
  <c r="B71" i="4"/>
  <c r="A71" i="4"/>
  <c r="B70" i="4"/>
  <c r="A70" i="4"/>
  <c r="B69" i="4"/>
  <c r="A69" i="4"/>
  <c r="B68" i="4"/>
  <c r="A68" i="4"/>
  <c r="B67" i="4"/>
  <c r="A67" i="4"/>
  <c r="B66" i="4"/>
  <c r="A66" i="4"/>
  <c r="B65" i="4"/>
  <c r="A65" i="4"/>
  <c r="B64" i="4"/>
  <c r="A64" i="4"/>
  <c r="B63" i="4"/>
  <c r="A63" i="4"/>
  <c r="B62" i="4"/>
  <c r="A62" i="4"/>
  <c r="B61" i="4"/>
  <c r="A61" i="4"/>
  <c r="B60" i="4"/>
  <c r="A60" i="4"/>
  <c r="B59" i="4"/>
  <c r="A59" i="4"/>
  <c r="B58" i="4"/>
  <c r="A58" i="4"/>
  <c r="B57" i="4"/>
  <c r="A57" i="4"/>
  <c r="B56" i="4"/>
  <c r="A56" i="4"/>
  <c r="B55" i="4"/>
  <c r="A55" i="4"/>
  <c r="B54" i="4"/>
  <c r="A54" i="4"/>
  <c r="B53" i="4"/>
  <c r="A53" i="4"/>
  <c r="B52" i="4"/>
  <c r="A52" i="4"/>
  <c r="B51" i="4"/>
  <c r="A51" i="4"/>
  <c r="B50" i="4"/>
  <c r="A50" i="4"/>
  <c r="B49" i="4"/>
  <c r="A49" i="4"/>
  <c r="B48" i="4"/>
  <c r="A48" i="4"/>
  <c r="B47" i="4"/>
  <c r="A47" i="4"/>
  <c r="B46" i="4"/>
  <c r="A46" i="4"/>
  <c r="B45" i="4"/>
  <c r="A45" i="4"/>
  <c r="B44" i="4"/>
  <c r="A44" i="4"/>
  <c r="B43" i="4"/>
  <c r="A43" i="4"/>
  <c r="B42" i="4"/>
  <c r="A42" i="4"/>
  <c r="B41" i="4"/>
  <c r="A41" i="4"/>
  <c r="B40" i="4"/>
  <c r="A40" i="4"/>
  <c r="B39" i="4"/>
  <c r="A39" i="4"/>
  <c r="B38" i="4"/>
  <c r="A38" i="4"/>
  <c r="B37" i="4"/>
  <c r="A37" i="4"/>
  <c r="B36" i="4"/>
  <c r="A36" i="4"/>
  <c r="B35" i="4"/>
  <c r="A35" i="4"/>
  <c r="B34" i="4"/>
  <c r="A34" i="4"/>
  <c r="B33" i="4"/>
  <c r="A33" i="4"/>
  <c r="B32" i="4"/>
  <c r="A32" i="4"/>
  <c r="B31" i="4"/>
  <c r="A31" i="4"/>
  <c r="B30" i="4"/>
  <c r="A30" i="4"/>
  <c r="B29" i="4"/>
  <c r="A29" i="4"/>
  <c r="B28" i="4"/>
  <c r="A28" i="4"/>
  <c r="B27" i="4"/>
  <c r="A27" i="4"/>
  <c r="B26" i="4"/>
  <c r="A26" i="4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14" i="4"/>
  <c r="A14" i="4"/>
  <c r="B13" i="4"/>
  <c r="A13" i="4"/>
  <c r="B12" i="4"/>
  <c r="A12" i="4"/>
  <c r="B11" i="4"/>
  <c r="A11" i="4"/>
  <c r="B10" i="4"/>
  <c r="A10" i="4"/>
  <c r="B9" i="4"/>
  <c r="A9" i="4"/>
  <c r="B8" i="4"/>
  <c r="A8" i="4"/>
  <c r="B7" i="4"/>
  <c r="A7" i="4"/>
  <c r="B6" i="4"/>
  <c r="A6" i="4"/>
  <c r="B5" i="4"/>
  <c r="A5" i="4"/>
  <c r="B311" i="3"/>
  <c r="A311" i="3"/>
  <c r="B310" i="3"/>
  <c r="A310" i="3"/>
  <c r="B309" i="3"/>
  <c r="C308" i="2" s="1"/>
  <c r="A309" i="3"/>
  <c r="B308" i="3"/>
  <c r="C307" i="2" s="1"/>
  <c r="A308" i="3"/>
  <c r="B307" i="3"/>
  <c r="C306" i="2" s="1"/>
  <c r="A307" i="3"/>
  <c r="B306" i="2" s="1"/>
  <c r="B306" i="3"/>
  <c r="C305" i="2" s="1"/>
  <c r="A306" i="3"/>
  <c r="B305" i="2" s="1"/>
  <c r="E305" i="2" s="1"/>
  <c r="B305" i="3"/>
  <c r="C304" i="2" s="1"/>
  <c r="A305" i="3"/>
  <c r="B304" i="2" s="1"/>
  <c r="B304" i="3"/>
  <c r="C303" i="2" s="1"/>
  <c r="A304" i="3"/>
  <c r="B303" i="3"/>
  <c r="C302" i="2" s="1"/>
  <c r="A303" i="3"/>
  <c r="B302" i="2" s="1"/>
  <c r="B302" i="3"/>
  <c r="C301" i="2" s="1"/>
  <c r="A302" i="3"/>
  <c r="B301" i="2" s="1"/>
  <c r="B301" i="3"/>
  <c r="C300" i="2" s="1"/>
  <c r="A301" i="3"/>
  <c r="B300" i="2" s="1"/>
  <c r="B300" i="3"/>
  <c r="C299" i="2" s="1"/>
  <c r="A300" i="3"/>
  <c r="B299" i="3"/>
  <c r="C298" i="2" s="1"/>
  <c r="A299" i="3"/>
  <c r="B298" i="2" s="1"/>
  <c r="B298" i="3"/>
  <c r="C297" i="2" s="1"/>
  <c r="A298" i="3"/>
  <c r="B297" i="3"/>
  <c r="A297" i="3"/>
  <c r="B296" i="2" s="1"/>
  <c r="B296" i="3"/>
  <c r="C295" i="2" s="1"/>
  <c r="A296" i="3"/>
  <c r="B295" i="3"/>
  <c r="C294" i="2" s="1"/>
  <c r="A295" i="3"/>
  <c r="B294" i="2" s="1"/>
  <c r="B294" i="3"/>
  <c r="C293" i="2" s="1"/>
  <c r="A294" i="3"/>
  <c r="B293" i="2" s="1"/>
  <c r="B293" i="3"/>
  <c r="C292" i="2" s="1"/>
  <c r="A293" i="3"/>
  <c r="B292" i="2" s="1"/>
  <c r="E292" i="2" s="1"/>
  <c r="B292" i="3"/>
  <c r="C291" i="2" s="1"/>
  <c r="A292" i="3"/>
  <c r="B291" i="2" s="1"/>
  <c r="E291" i="2" s="1"/>
  <c r="B291" i="3"/>
  <c r="C290" i="2" s="1"/>
  <c r="A291" i="3"/>
  <c r="B290" i="2" s="1"/>
  <c r="E290" i="2" s="1"/>
  <c r="B290" i="3"/>
  <c r="C289" i="2" s="1"/>
  <c r="A290" i="3"/>
  <c r="B289" i="2" s="1"/>
  <c r="B289" i="3"/>
  <c r="A289" i="3"/>
  <c r="B288" i="2" s="1"/>
  <c r="B288" i="3"/>
  <c r="C287" i="2" s="1"/>
  <c r="A288" i="3"/>
  <c r="B287" i="3"/>
  <c r="A287" i="3"/>
  <c r="B286" i="2" s="1"/>
  <c r="B286" i="3"/>
  <c r="C285" i="2" s="1"/>
  <c r="A286" i="3"/>
  <c r="B285" i="2" s="1"/>
  <c r="B285" i="3"/>
  <c r="C284" i="2" s="1"/>
  <c r="A285" i="3"/>
  <c r="B284" i="2" s="1"/>
  <c r="B284" i="3"/>
  <c r="C283" i="2" s="1"/>
  <c r="A284" i="3"/>
  <c r="B283" i="3"/>
  <c r="A283" i="3"/>
  <c r="B282" i="2" s="1"/>
  <c r="B282" i="3"/>
  <c r="C281" i="2" s="1"/>
  <c r="A282" i="3"/>
  <c r="B281" i="2" s="1"/>
  <c r="B281" i="3"/>
  <c r="A281" i="3"/>
  <c r="B280" i="2" s="1"/>
  <c r="B280" i="3"/>
  <c r="C279" i="2" s="1"/>
  <c r="A280" i="3"/>
  <c r="B279" i="2" s="1"/>
  <c r="E279" i="2" s="1"/>
  <c r="B279" i="3"/>
  <c r="C278" i="2" s="1"/>
  <c r="A279" i="3"/>
  <c r="B278" i="2" s="1"/>
  <c r="B278" i="3"/>
  <c r="C277" i="2" s="1"/>
  <c r="A278" i="3"/>
  <c r="B277" i="2" s="1"/>
  <c r="B277" i="3"/>
  <c r="C276" i="2" s="1"/>
  <c r="A277" i="3"/>
  <c r="B276" i="2" s="1"/>
  <c r="B276" i="3"/>
  <c r="C275" i="2" s="1"/>
  <c r="A276" i="3"/>
  <c r="B275" i="3"/>
  <c r="A275" i="3"/>
  <c r="B274" i="2" s="1"/>
  <c r="E274" i="2" s="1"/>
  <c r="B274" i="3"/>
  <c r="C273" i="2" s="1"/>
  <c r="A274" i="3"/>
  <c r="B273" i="3"/>
  <c r="C272" i="2" s="1"/>
  <c r="A273" i="3"/>
  <c r="B272" i="2" s="1"/>
  <c r="B272" i="3"/>
  <c r="C271" i="2" s="1"/>
  <c r="A272" i="3"/>
  <c r="B271" i="3"/>
  <c r="C270" i="2" s="1"/>
  <c r="A271" i="3"/>
  <c r="B270" i="3"/>
  <c r="C269" i="2" s="1"/>
  <c r="A270" i="3"/>
  <c r="B269" i="2" s="1"/>
  <c r="B269" i="3"/>
  <c r="C268" i="2" s="1"/>
  <c r="A269" i="3"/>
  <c r="B268" i="2" s="1"/>
  <c r="B268" i="3"/>
  <c r="C267" i="2" s="1"/>
  <c r="A268" i="3"/>
  <c r="B267" i="3"/>
  <c r="A267" i="3"/>
  <c r="B266" i="2" s="1"/>
  <c r="B266" i="3"/>
  <c r="C265" i="2" s="1"/>
  <c r="A266" i="3"/>
  <c r="B265" i="2" s="1"/>
  <c r="B265" i="3"/>
  <c r="A265" i="3"/>
  <c r="B264" i="2" s="1"/>
  <c r="B264" i="3"/>
  <c r="C263" i="2" s="1"/>
  <c r="A264" i="3"/>
  <c r="B263" i="3"/>
  <c r="C262" i="2" s="1"/>
  <c r="A263" i="3"/>
  <c r="B262" i="2" s="1"/>
  <c r="B262" i="3"/>
  <c r="C261" i="2" s="1"/>
  <c r="A262" i="3"/>
  <c r="B261" i="2" s="1"/>
  <c r="E261" i="2" s="1"/>
  <c r="B261" i="3"/>
  <c r="C260" i="2" s="1"/>
  <c r="A261" i="3"/>
  <c r="B260" i="2" s="1"/>
  <c r="B260" i="3"/>
  <c r="C259" i="2" s="1"/>
  <c r="A260" i="3"/>
  <c r="B259" i="2" s="1"/>
  <c r="B259" i="3"/>
  <c r="C258" i="2" s="1"/>
  <c r="A259" i="3"/>
  <c r="B258" i="2" s="1"/>
  <c r="B258" i="3"/>
  <c r="C257" i="2" s="1"/>
  <c r="A258" i="3"/>
  <c r="B257" i="2" s="1"/>
  <c r="E257" i="2" s="1"/>
  <c r="B257" i="3"/>
  <c r="A257" i="3"/>
  <c r="B256" i="3"/>
  <c r="C255" i="2" s="1"/>
  <c r="A256" i="3"/>
  <c r="B255" i="3"/>
  <c r="C254" i="2" s="1"/>
  <c r="A255" i="3"/>
  <c r="B254" i="2" s="1"/>
  <c r="B254" i="3"/>
  <c r="C253" i="2" s="1"/>
  <c r="A254" i="3"/>
  <c r="B253" i="2" s="1"/>
  <c r="B253" i="3"/>
  <c r="C252" i="2" s="1"/>
  <c r="A253" i="3"/>
  <c r="B252" i="2" s="1"/>
  <c r="B252" i="3"/>
  <c r="C251" i="2" s="1"/>
  <c r="A252" i="3"/>
  <c r="B251" i="3"/>
  <c r="A251" i="3"/>
  <c r="B250" i="2" s="1"/>
  <c r="B250" i="3"/>
  <c r="C249" i="2" s="1"/>
  <c r="A250" i="3"/>
  <c r="B249" i="3"/>
  <c r="A249" i="3"/>
  <c r="B248" i="3"/>
  <c r="C247" i="2" s="1"/>
  <c r="A248" i="3"/>
  <c r="B247" i="3"/>
  <c r="C246" i="2" s="1"/>
  <c r="A247" i="3"/>
  <c r="B246" i="2" s="1"/>
  <c r="B246" i="3"/>
  <c r="C245" i="2" s="1"/>
  <c r="A246" i="3"/>
  <c r="B245" i="2" s="1"/>
  <c r="B245" i="3"/>
  <c r="C244" i="2" s="1"/>
  <c r="A245" i="3"/>
  <c r="B244" i="2" s="1"/>
  <c r="B244" i="3"/>
  <c r="C243" i="2" s="1"/>
  <c r="A244" i="3"/>
  <c r="B243" i="3"/>
  <c r="A243" i="3"/>
  <c r="B242" i="2" s="1"/>
  <c r="B242" i="3"/>
  <c r="C241" i="2" s="1"/>
  <c r="A242" i="3"/>
  <c r="B241" i="2" s="1"/>
  <c r="B241" i="3"/>
  <c r="A241" i="3"/>
  <c r="B240" i="2" s="1"/>
  <c r="B240" i="3"/>
  <c r="C239" i="2" s="1"/>
  <c r="A240" i="3"/>
  <c r="B239" i="2" s="1"/>
  <c r="B239" i="3"/>
  <c r="C238" i="2" s="1"/>
  <c r="A239" i="3"/>
  <c r="B238" i="2" s="1"/>
  <c r="B238" i="3"/>
  <c r="C237" i="2" s="1"/>
  <c r="A238" i="3"/>
  <c r="B237" i="2" s="1"/>
  <c r="B237" i="3"/>
  <c r="A237" i="3"/>
  <c r="B236" i="2" s="1"/>
  <c r="E236" i="2" s="1"/>
  <c r="B236" i="3"/>
  <c r="C235" i="2" s="1"/>
  <c r="A236" i="3"/>
  <c r="B235" i="3"/>
  <c r="A235" i="3"/>
  <c r="B234" i="2" s="1"/>
  <c r="B234" i="3"/>
  <c r="C233" i="2" s="1"/>
  <c r="A234" i="3"/>
  <c r="B233" i="2" s="1"/>
  <c r="B233" i="3"/>
  <c r="A233" i="3"/>
  <c r="B232" i="2" s="1"/>
  <c r="B232" i="3"/>
  <c r="C231" i="2" s="1"/>
  <c r="A232" i="3"/>
  <c r="B231" i="3"/>
  <c r="C230" i="2" s="1"/>
  <c r="A231" i="3"/>
  <c r="B230" i="2" s="1"/>
  <c r="B230" i="3"/>
  <c r="C229" i="2" s="1"/>
  <c r="A230" i="3"/>
  <c r="B229" i="2" s="1"/>
  <c r="B229" i="3"/>
  <c r="A229" i="3"/>
  <c r="B228" i="2" s="1"/>
  <c r="E228" i="2" s="1"/>
  <c r="B228" i="3"/>
  <c r="C227" i="2" s="1"/>
  <c r="A228" i="3"/>
  <c r="B227" i="3"/>
  <c r="C226" i="2" s="1"/>
  <c r="A227" i="3"/>
  <c r="B226" i="2" s="1"/>
  <c r="B226" i="3"/>
  <c r="C225" i="2" s="1"/>
  <c r="A226" i="3"/>
  <c r="B225" i="2" s="1"/>
  <c r="E225" i="2" s="1"/>
  <c r="B225" i="3"/>
  <c r="A225" i="3"/>
  <c r="B224" i="2" s="1"/>
  <c r="B224" i="3"/>
  <c r="C223" i="2" s="1"/>
  <c r="A224" i="3"/>
  <c r="B223" i="3"/>
  <c r="C222" i="2" s="1"/>
  <c r="A223" i="3"/>
  <c r="B222" i="3"/>
  <c r="C221" i="2" s="1"/>
  <c r="A222" i="3"/>
  <c r="B221" i="2" s="1"/>
  <c r="B221" i="3"/>
  <c r="C220" i="2" s="1"/>
  <c r="A221" i="3"/>
  <c r="B220" i="2" s="1"/>
  <c r="B220" i="3"/>
  <c r="C219" i="2" s="1"/>
  <c r="A220" i="3"/>
  <c r="B219" i="2" s="1"/>
  <c r="E219" i="2" s="1"/>
  <c r="B219" i="3"/>
  <c r="C218" i="2" s="1"/>
  <c r="A219" i="3"/>
  <c r="B218" i="2" s="1"/>
  <c r="B218" i="3"/>
  <c r="C217" i="2" s="1"/>
  <c r="A218" i="3"/>
  <c r="B217" i="2" s="1"/>
  <c r="B217" i="3"/>
  <c r="A217" i="3"/>
  <c r="B216" i="2" s="1"/>
  <c r="B216" i="3"/>
  <c r="C215" i="2" s="1"/>
  <c r="A216" i="3"/>
  <c r="B215" i="3"/>
  <c r="C214" i="2" s="1"/>
  <c r="A215" i="3"/>
  <c r="B214" i="2" s="1"/>
  <c r="E214" i="2" s="1"/>
  <c r="B214" i="3"/>
  <c r="C213" i="2" s="1"/>
  <c r="A214" i="3"/>
  <c r="B213" i="2" s="1"/>
  <c r="B213" i="3"/>
  <c r="C212" i="2" s="1"/>
  <c r="A213" i="3"/>
  <c r="B212" i="2" s="1"/>
  <c r="B212" i="3"/>
  <c r="C211" i="2" s="1"/>
  <c r="A212" i="3"/>
  <c r="B211" i="3"/>
  <c r="A211" i="3"/>
  <c r="B210" i="2" s="1"/>
  <c r="B210" i="3"/>
  <c r="C209" i="2" s="1"/>
  <c r="A210" i="3"/>
  <c r="B209" i="3"/>
  <c r="A209" i="3"/>
  <c r="B208" i="2" s="1"/>
  <c r="B208" i="3"/>
  <c r="C207" i="2" s="1"/>
  <c r="A208" i="3"/>
  <c r="B207" i="3"/>
  <c r="C206" i="2" s="1"/>
  <c r="A207" i="3"/>
  <c r="B206" i="2" s="1"/>
  <c r="B206" i="3"/>
  <c r="C205" i="2" s="1"/>
  <c r="A206" i="3"/>
  <c r="B205" i="2" s="1"/>
  <c r="B205" i="3"/>
  <c r="C204" i="2" s="1"/>
  <c r="A205" i="3"/>
  <c r="B204" i="2" s="1"/>
  <c r="B204" i="3"/>
  <c r="C203" i="2" s="1"/>
  <c r="A204" i="3"/>
  <c r="B203" i="3"/>
  <c r="A203" i="3"/>
  <c r="B202" i="2" s="1"/>
  <c r="B202" i="3"/>
  <c r="C201" i="2" s="1"/>
  <c r="A202" i="3"/>
  <c r="B201" i="3"/>
  <c r="A201" i="3"/>
  <c r="B200" i="2" s="1"/>
  <c r="B200" i="3"/>
  <c r="C199" i="2" s="1"/>
  <c r="A200" i="3"/>
  <c r="B199" i="2" s="1"/>
  <c r="B199" i="3"/>
  <c r="C198" i="2" s="1"/>
  <c r="A199" i="3"/>
  <c r="B198" i="2" s="1"/>
  <c r="B198" i="3"/>
  <c r="C197" i="2" s="1"/>
  <c r="A198" i="3"/>
  <c r="B197" i="2" s="1"/>
  <c r="E197" i="2" s="1"/>
  <c r="B197" i="3"/>
  <c r="C196" i="2" s="1"/>
  <c r="A197" i="3"/>
  <c r="B196" i="3"/>
  <c r="C195" i="2" s="1"/>
  <c r="A196" i="3"/>
  <c r="B195" i="3"/>
  <c r="A195" i="3"/>
  <c r="B194" i="2" s="1"/>
  <c r="E194" i="2" s="1"/>
  <c r="B194" i="3"/>
  <c r="C193" i="2" s="1"/>
  <c r="A194" i="3"/>
  <c r="B193" i="2" s="1"/>
  <c r="E193" i="2" s="1"/>
  <c r="B193" i="3"/>
  <c r="A193" i="3"/>
  <c r="B192" i="2" s="1"/>
  <c r="B192" i="3"/>
  <c r="C191" i="2" s="1"/>
  <c r="A192" i="3"/>
  <c r="B191" i="3"/>
  <c r="A191" i="3"/>
  <c r="B190" i="2" s="1"/>
  <c r="E190" i="2" s="1"/>
  <c r="B190" i="3"/>
  <c r="C189" i="2" s="1"/>
  <c r="A190" i="3"/>
  <c r="B189" i="2" s="1"/>
  <c r="E189" i="2" s="1"/>
  <c r="B189" i="3"/>
  <c r="C188" i="2" s="1"/>
  <c r="A189" i="3"/>
  <c r="B188" i="2" s="1"/>
  <c r="B188" i="3"/>
  <c r="C187" i="2" s="1"/>
  <c r="A188" i="3"/>
  <c r="B187" i="3"/>
  <c r="C186" i="2" s="1"/>
  <c r="A187" i="3"/>
  <c r="B186" i="2" s="1"/>
  <c r="B186" i="3"/>
  <c r="C185" i="2" s="1"/>
  <c r="A186" i="3"/>
  <c r="B185" i="2" s="1"/>
  <c r="B185" i="3"/>
  <c r="A185" i="3"/>
  <c r="B184" i="2" s="1"/>
  <c r="B184" i="3"/>
  <c r="C183" i="2" s="1"/>
  <c r="A184" i="3"/>
  <c r="B183" i="3"/>
  <c r="A183" i="3"/>
  <c r="B182" i="2" s="1"/>
  <c r="B182" i="3"/>
  <c r="C181" i="2" s="1"/>
  <c r="A182" i="3"/>
  <c r="B181" i="2" s="1"/>
  <c r="B181" i="3"/>
  <c r="C180" i="2" s="1"/>
  <c r="A181" i="3"/>
  <c r="B180" i="2" s="1"/>
  <c r="B180" i="3"/>
  <c r="C179" i="2" s="1"/>
  <c r="A180" i="3"/>
  <c r="B179" i="2" s="1"/>
  <c r="B179" i="3"/>
  <c r="C178" i="2" s="1"/>
  <c r="A179" i="3"/>
  <c r="B178" i="2" s="1"/>
  <c r="B178" i="3"/>
  <c r="C177" i="2" s="1"/>
  <c r="A178" i="3"/>
  <c r="B177" i="3"/>
  <c r="A177" i="3"/>
  <c r="B176" i="3"/>
  <c r="C175" i="2" s="1"/>
  <c r="A176" i="3"/>
  <c r="B175" i="3"/>
  <c r="C174" i="2" s="1"/>
  <c r="A175" i="3"/>
  <c r="B174" i="2" s="1"/>
  <c r="E174" i="2" s="1"/>
  <c r="B174" i="3"/>
  <c r="C173" i="2" s="1"/>
  <c r="A174" i="3"/>
  <c r="B173" i="2" s="1"/>
  <c r="B173" i="3"/>
  <c r="C172" i="2" s="1"/>
  <c r="A173" i="3"/>
  <c r="B172" i="2" s="1"/>
  <c r="B172" i="3"/>
  <c r="C171" i="2" s="1"/>
  <c r="A172" i="3"/>
  <c r="B171" i="3"/>
  <c r="A171" i="3"/>
  <c r="B170" i="2" s="1"/>
  <c r="B170" i="3"/>
  <c r="C169" i="2" s="1"/>
  <c r="A170" i="3"/>
  <c r="B169" i="3"/>
  <c r="A169" i="3"/>
  <c r="B168" i="3"/>
  <c r="A168" i="3"/>
  <c r="B167" i="3"/>
  <c r="C166" i="2" s="1"/>
  <c r="A167" i="3"/>
  <c r="B166" i="2" s="1"/>
  <c r="B166" i="3"/>
  <c r="C165" i="2" s="1"/>
  <c r="A166" i="3"/>
  <c r="B165" i="2" s="1"/>
  <c r="B165" i="3"/>
  <c r="C164" i="2" s="1"/>
  <c r="A165" i="3"/>
  <c r="B164" i="2" s="1"/>
  <c r="B164" i="3"/>
  <c r="C163" i="2" s="1"/>
  <c r="A164" i="3"/>
  <c r="B163" i="3"/>
  <c r="A163" i="3"/>
  <c r="B162" i="2" s="1"/>
  <c r="B162" i="3"/>
  <c r="C161" i="2" s="1"/>
  <c r="A162" i="3"/>
  <c r="B161" i="3"/>
  <c r="A161" i="3"/>
  <c r="B160" i="2" s="1"/>
  <c r="E160" i="2" s="1"/>
  <c r="B160" i="3"/>
  <c r="C159" i="2" s="1"/>
  <c r="A160" i="3"/>
  <c r="B159" i="2" s="1"/>
  <c r="E159" i="2" s="1"/>
  <c r="B159" i="3"/>
  <c r="A159" i="3"/>
  <c r="B158" i="2" s="1"/>
  <c r="E158" i="2" s="1"/>
  <c r="B158" i="3"/>
  <c r="C157" i="2" s="1"/>
  <c r="A158" i="3"/>
  <c r="B157" i="2" s="1"/>
  <c r="B157" i="3"/>
  <c r="C156" i="2" s="1"/>
  <c r="A157" i="3"/>
  <c r="B156" i="2" s="1"/>
  <c r="B156" i="3"/>
  <c r="C155" i="2" s="1"/>
  <c r="A156" i="3"/>
  <c r="B155" i="3"/>
  <c r="A155" i="3"/>
  <c r="B154" i="2" s="1"/>
  <c r="E154" i="2" s="1"/>
  <c r="B154" i="3"/>
  <c r="C153" i="2" s="1"/>
  <c r="A154" i="3"/>
  <c r="B153" i="2" s="1"/>
  <c r="B153" i="3"/>
  <c r="A153" i="3"/>
  <c r="B152" i="2" s="1"/>
  <c r="B152" i="3"/>
  <c r="C151" i="2" s="1"/>
  <c r="A152" i="3"/>
  <c r="B151" i="3"/>
  <c r="A151" i="3"/>
  <c r="B150" i="3"/>
  <c r="C149" i="2" s="1"/>
  <c r="A150" i="3"/>
  <c r="B149" i="3"/>
  <c r="C148" i="2" s="1"/>
  <c r="A149" i="3"/>
  <c r="B148" i="2" s="1"/>
  <c r="E148" i="2" s="1"/>
  <c r="B148" i="3"/>
  <c r="C147" i="2" s="1"/>
  <c r="A148" i="3"/>
  <c r="B147" i="2" s="1"/>
  <c r="B147" i="3"/>
  <c r="A147" i="3"/>
  <c r="B146" i="2" s="1"/>
  <c r="B146" i="3"/>
  <c r="C145" i="2" s="1"/>
  <c r="A146" i="3"/>
  <c r="B145" i="2" s="1"/>
  <c r="E145" i="2" s="1"/>
  <c r="B145" i="3"/>
  <c r="A145" i="3"/>
  <c r="B144" i="2" s="1"/>
  <c r="B144" i="3"/>
  <c r="C143" i="2" s="1"/>
  <c r="A144" i="3"/>
  <c r="B143" i="3"/>
  <c r="C142" i="2" s="1"/>
  <c r="A143" i="3"/>
  <c r="B142" i="2" s="1"/>
  <c r="B142" i="3"/>
  <c r="C141" i="2" s="1"/>
  <c r="A142" i="3"/>
  <c r="B141" i="2" s="1"/>
  <c r="B141" i="3"/>
  <c r="C140" i="2" s="1"/>
  <c r="A141" i="3"/>
  <c r="B140" i="2" s="1"/>
  <c r="E140" i="2" s="1"/>
  <c r="B140" i="3"/>
  <c r="C139" i="2" s="1"/>
  <c r="A140" i="3"/>
  <c r="B139" i="3"/>
  <c r="A139" i="3"/>
  <c r="B138" i="3"/>
  <c r="A138" i="3"/>
  <c r="B137" i="2" s="1"/>
  <c r="B137" i="3"/>
  <c r="A137" i="3"/>
  <c r="B136" i="3"/>
  <c r="C135" i="2" s="1"/>
  <c r="A136" i="3"/>
  <c r="B135" i="3"/>
  <c r="C134" i="2" s="1"/>
  <c r="A135" i="3"/>
  <c r="B134" i="2" s="1"/>
  <c r="B134" i="3"/>
  <c r="C133" i="2" s="1"/>
  <c r="A134" i="3"/>
  <c r="B133" i="2" s="1"/>
  <c r="G132" i="2"/>
  <c r="B133" i="3"/>
  <c r="C132" i="2" s="1"/>
  <c r="A133" i="3"/>
  <c r="B132" i="3"/>
  <c r="A132" i="3"/>
  <c r="B131" i="3"/>
  <c r="C130" i="2" s="1"/>
  <c r="A131" i="3"/>
  <c r="B130" i="2" s="1"/>
  <c r="B130" i="3"/>
  <c r="C129" i="2" s="1"/>
  <c r="A130" i="3"/>
  <c r="B129" i="2" s="1"/>
  <c r="B129" i="3"/>
  <c r="C128" i="2" s="1"/>
  <c r="A129" i="3"/>
  <c r="B128" i="2" s="1"/>
  <c r="B128" i="3"/>
  <c r="A128" i="3"/>
  <c r="B127" i="3"/>
  <c r="A127" i="3"/>
  <c r="B126" i="2" s="1"/>
  <c r="E126" i="2" s="1"/>
  <c r="B126" i="3"/>
  <c r="C125" i="2" s="1"/>
  <c r="A126" i="3"/>
  <c r="B125" i="2" s="1"/>
  <c r="B125" i="3"/>
  <c r="C124" i="2" s="1"/>
  <c r="A125" i="3"/>
  <c r="B124" i="2" s="1"/>
  <c r="E124" i="2" s="1"/>
  <c r="B124" i="3"/>
  <c r="A124" i="3"/>
  <c r="B123" i="2" s="1"/>
  <c r="B123" i="3"/>
  <c r="C122" i="2" s="1"/>
  <c r="A123" i="3"/>
  <c r="B122" i="2" s="1"/>
  <c r="B122" i="3"/>
  <c r="C121" i="2" s="1"/>
  <c r="A122" i="3"/>
  <c r="B121" i="3"/>
  <c r="A121" i="3"/>
  <c r="B120" i="3"/>
  <c r="A120" i="3"/>
  <c r="B119" i="3"/>
  <c r="C118" i="2" s="1"/>
  <c r="A119" i="3"/>
  <c r="B118" i="2" s="1"/>
  <c r="B118" i="3"/>
  <c r="C117" i="2" s="1"/>
  <c r="A118" i="3"/>
  <c r="B117" i="2" s="1"/>
  <c r="B117" i="3"/>
  <c r="C116" i="2" s="1"/>
  <c r="A117" i="3"/>
  <c r="B116" i="2" s="1"/>
  <c r="E116" i="2" s="1"/>
  <c r="B116" i="3"/>
  <c r="A116" i="3"/>
  <c r="B115" i="2" s="1"/>
  <c r="B115" i="3"/>
  <c r="C114" i="2" s="1"/>
  <c r="A115" i="3"/>
  <c r="B114" i="2" s="1"/>
  <c r="E114" i="2" s="1"/>
  <c r="B114" i="3"/>
  <c r="C113" i="2" s="1"/>
  <c r="A114" i="3"/>
  <c r="B113" i="3"/>
  <c r="A113" i="3"/>
  <c r="B112" i="2" s="1"/>
  <c r="B112" i="3"/>
  <c r="A112" i="3"/>
  <c r="B111" i="3"/>
  <c r="C110" i="2" s="1"/>
  <c r="A111" i="3"/>
  <c r="B110" i="2" s="1"/>
  <c r="E110" i="2" s="1"/>
  <c r="B110" i="3"/>
  <c r="C109" i="2" s="1"/>
  <c r="A110" i="3"/>
  <c r="B109" i="2" s="1"/>
  <c r="B109" i="3"/>
  <c r="C108" i="2" s="1"/>
  <c r="A109" i="3"/>
  <c r="B108" i="2" s="1"/>
  <c r="E108" i="2" s="1"/>
  <c r="B108" i="3"/>
  <c r="A108" i="3"/>
  <c r="B107" i="3"/>
  <c r="A107" i="3"/>
  <c r="B106" i="2" s="1"/>
  <c r="B106" i="3"/>
  <c r="A106" i="3"/>
  <c r="B105" i="3"/>
  <c r="A105" i="3"/>
  <c r="B104" i="2" s="1"/>
  <c r="B104" i="3"/>
  <c r="C103" i="2" s="1"/>
  <c r="A104" i="3"/>
  <c r="B103" i="3"/>
  <c r="C102" i="2" s="1"/>
  <c r="A103" i="3"/>
  <c r="B102" i="2" s="1"/>
  <c r="E102" i="2" s="1"/>
  <c r="B102" i="3"/>
  <c r="C101" i="2" s="1"/>
  <c r="A102" i="3"/>
  <c r="B101" i="2" s="1"/>
  <c r="E101" i="2" s="1"/>
  <c r="B101" i="3"/>
  <c r="C100" i="2" s="1"/>
  <c r="A101" i="3"/>
  <c r="B100" i="2" s="1"/>
  <c r="B100" i="3"/>
  <c r="A100" i="3"/>
  <c r="B99" i="3"/>
  <c r="A99" i="3"/>
  <c r="B98" i="2" s="1"/>
  <c r="B98" i="3"/>
  <c r="C97" i="2" s="1"/>
  <c r="A98" i="3"/>
  <c r="B97" i="2" s="1"/>
  <c r="B97" i="3"/>
  <c r="A97" i="3"/>
  <c r="B96" i="2" s="1"/>
  <c r="B96" i="3"/>
  <c r="A96" i="3"/>
  <c r="B95" i="3"/>
  <c r="C94" i="2" s="1"/>
  <c r="A95" i="3"/>
  <c r="B94" i="2" s="1"/>
  <c r="B94" i="3"/>
  <c r="C93" i="2" s="1"/>
  <c r="A94" i="3"/>
  <c r="B93" i="2" s="1"/>
  <c r="E93" i="2" s="1"/>
  <c r="B93" i="3"/>
  <c r="C92" i="2" s="1"/>
  <c r="A93" i="3"/>
  <c r="B92" i="2" s="1"/>
  <c r="B92" i="3"/>
  <c r="C91" i="2" s="1"/>
  <c r="A92" i="3"/>
  <c r="B91" i="2" s="1"/>
  <c r="B91" i="3"/>
  <c r="C90" i="2" s="1"/>
  <c r="A91" i="3"/>
  <c r="B90" i="2" s="1"/>
  <c r="E90" i="2" s="1"/>
  <c r="B90" i="3"/>
  <c r="C89" i="2" s="1"/>
  <c r="A90" i="3"/>
  <c r="B89" i="3"/>
  <c r="A89" i="3"/>
  <c r="B88" i="2" s="1"/>
  <c r="B88" i="3"/>
  <c r="A88" i="3"/>
  <c r="B87" i="3"/>
  <c r="C86" i="2" s="1"/>
  <c r="A87" i="3"/>
  <c r="B86" i="3"/>
  <c r="C85" i="2" s="1"/>
  <c r="A86" i="3"/>
  <c r="B85" i="3"/>
  <c r="C84" i="2" s="1"/>
  <c r="A85" i="3"/>
  <c r="B84" i="2" s="1"/>
  <c r="E84" i="2" s="1"/>
  <c r="B84" i="3"/>
  <c r="A84" i="3"/>
  <c r="B83" i="3"/>
  <c r="C82" i="2" s="1"/>
  <c r="A83" i="3"/>
  <c r="B82" i="2" s="1"/>
  <c r="B82" i="3"/>
  <c r="A82" i="3"/>
  <c r="B81" i="2" s="1"/>
  <c r="E81" i="2" s="1"/>
  <c r="B81" i="3"/>
  <c r="A81" i="3"/>
  <c r="B80" i="2" s="1"/>
  <c r="B80" i="3"/>
  <c r="C79" i="2" s="1"/>
  <c r="A80" i="3"/>
  <c r="B79" i="3"/>
  <c r="C78" i="2" s="1"/>
  <c r="A79" i="3"/>
  <c r="B78" i="2" s="1"/>
  <c r="B78" i="3"/>
  <c r="C77" i="2" s="1"/>
  <c r="A78" i="3"/>
  <c r="B77" i="2" s="1"/>
  <c r="B77" i="3"/>
  <c r="C76" i="2" s="1"/>
  <c r="A77" i="3"/>
  <c r="B76" i="2" s="1"/>
  <c r="E76" i="2" s="1"/>
  <c r="B76" i="3"/>
  <c r="A76" i="3"/>
  <c r="B75" i="3"/>
  <c r="C74" i="2" s="1"/>
  <c r="A75" i="3"/>
  <c r="B74" i="2" s="1"/>
  <c r="B74" i="3"/>
  <c r="C73" i="2" s="1"/>
  <c r="A74" i="3"/>
  <c r="B73" i="2" s="1"/>
  <c r="B73" i="3"/>
  <c r="A73" i="3"/>
  <c r="B72" i="2" s="1"/>
  <c r="B72" i="3"/>
  <c r="A72" i="3"/>
  <c r="B71" i="3"/>
  <c r="C70" i="2" s="1"/>
  <c r="A71" i="3"/>
  <c r="B70" i="2" s="1"/>
  <c r="B70" i="3"/>
  <c r="C69" i="2" s="1"/>
  <c r="A70" i="3"/>
  <c r="B69" i="2" s="1"/>
  <c r="E69" i="2" s="1"/>
  <c r="B69" i="3"/>
  <c r="C68" i="2" s="1"/>
  <c r="A69" i="3"/>
  <c r="B68" i="3"/>
  <c r="A68" i="3"/>
  <c r="B67" i="3"/>
  <c r="C66" i="2" s="1"/>
  <c r="A67" i="3"/>
  <c r="B66" i="2" s="1"/>
  <c r="B66" i="3"/>
  <c r="A66" i="3"/>
  <c r="B65" i="3"/>
  <c r="A65" i="3"/>
  <c r="B64" i="2" s="1"/>
  <c r="F63" i="2"/>
  <c r="B64" i="3"/>
  <c r="C63" i="2" s="1"/>
  <c r="A64" i="3"/>
  <c r="B63" i="3"/>
  <c r="A63" i="3"/>
  <c r="B62" i="2" s="1"/>
  <c r="B62" i="3"/>
  <c r="C61" i="2" s="1"/>
  <c r="A62" i="3"/>
  <c r="B61" i="3"/>
  <c r="C60" i="2" s="1"/>
  <c r="A61" i="3"/>
  <c r="B60" i="3"/>
  <c r="A60" i="3"/>
  <c r="B59" i="2" s="1"/>
  <c r="B59" i="3"/>
  <c r="A59" i="3"/>
  <c r="B58" i="2" s="1"/>
  <c r="E58" i="2" s="1"/>
  <c r="B58" i="3"/>
  <c r="C57" i="2" s="1"/>
  <c r="A58" i="3"/>
  <c r="B57" i="2" s="1"/>
  <c r="B57" i="3"/>
  <c r="A57" i="3"/>
  <c r="B56" i="3"/>
  <c r="C55" i="2" s="1"/>
  <c r="A56" i="3"/>
  <c r="B55" i="3"/>
  <c r="C54" i="2" s="1"/>
  <c r="A55" i="3"/>
  <c r="B54" i="2" s="1"/>
  <c r="E54" i="2" s="1"/>
  <c r="B54" i="3"/>
  <c r="A54" i="3"/>
  <c r="B53" i="2" s="1"/>
  <c r="G52" i="2"/>
  <c r="B53" i="3"/>
  <c r="A53" i="3"/>
  <c r="B52" i="3"/>
  <c r="C51" i="2" s="1"/>
  <c r="A52" i="3"/>
  <c r="B51" i="3"/>
  <c r="C50" i="2" s="1"/>
  <c r="A51" i="3"/>
  <c r="B50" i="2" s="1"/>
  <c r="B50" i="3"/>
  <c r="A50" i="3"/>
  <c r="B49" i="2" s="1"/>
  <c r="E49" i="2" s="1"/>
  <c r="B49" i="3"/>
  <c r="C48" i="2" s="1"/>
  <c r="A49" i="3"/>
  <c r="B48" i="2" s="1"/>
  <c r="B48" i="3"/>
  <c r="A48" i="3"/>
  <c r="B47" i="3"/>
  <c r="C46" i="2" s="1"/>
  <c r="A47" i="3"/>
  <c r="B46" i="2" s="1"/>
  <c r="B46" i="3"/>
  <c r="C45" i="2" s="1"/>
  <c r="A46" i="3"/>
  <c r="B45" i="2" s="1"/>
  <c r="E45" i="2" s="1"/>
  <c r="B45" i="3"/>
  <c r="A45" i="3"/>
  <c r="B44" i="3"/>
  <c r="C43" i="2" s="1"/>
  <c r="A44" i="3"/>
  <c r="B43" i="2" s="1"/>
  <c r="E43" i="2" s="1"/>
  <c r="G42" i="2"/>
  <c r="B43" i="3"/>
  <c r="A43" i="3"/>
  <c r="B42" i="2" s="1"/>
  <c r="B42" i="3"/>
  <c r="C41" i="2" s="1"/>
  <c r="A42" i="3"/>
  <c r="B41" i="3"/>
  <c r="A41" i="3"/>
  <c r="B40" i="2" s="1"/>
  <c r="B40" i="3"/>
  <c r="A40" i="3"/>
  <c r="B39" i="3"/>
  <c r="A39" i="3"/>
  <c r="B38" i="2" s="1"/>
  <c r="E38" i="2" s="1"/>
  <c r="B38" i="3"/>
  <c r="C37" i="2" s="1"/>
  <c r="A38" i="3"/>
  <c r="B37" i="3"/>
  <c r="A37" i="3"/>
  <c r="B36" i="2" s="1"/>
  <c r="B36" i="3"/>
  <c r="A36" i="3"/>
  <c r="B35" i="3"/>
  <c r="A35" i="3"/>
  <c r="B34" i="3"/>
  <c r="C33" i="2" s="1"/>
  <c r="A34" i="3"/>
  <c r="B33" i="2" s="1"/>
  <c r="B33" i="3"/>
  <c r="A33" i="3"/>
  <c r="B32" i="2" s="1"/>
  <c r="B32" i="3"/>
  <c r="C31" i="2" s="1"/>
  <c r="A32" i="3"/>
  <c r="B31" i="3"/>
  <c r="C30" i="2" s="1"/>
  <c r="A31" i="3"/>
  <c r="B30" i="2" s="1"/>
  <c r="E30" i="2" s="1"/>
  <c r="B30" i="3"/>
  <c r="C29" i="2" s="1"/>
  <c r="A30" i="3"/>
  <c r="B29" i="2" s="1"/>
  <c r="E29" i="2" s="1"/>
  <c r="B29" i="3"/>
  <c r="A29" i="3"/>
  <c r="B28" i="3"/>
  <c r="C27" i="2" s="1"/>
  <c r="A28" i="3"/>
  <c r="B27" i="3"/>
  <c r="A27" i="3"/>
  <c r="B26" i="3"/>
  <c r="C25" i="2" s="1"/>
  <c r="A26" i="3"/>
  <c r="B25" i="3"/>
  <c r="A25" i="3"/>
  <c r="B24" i="3"/>
  <c r="C23" i="2" s="1"/>
  <c r="A24" i="3"/>
  <c r="B23" i="3"/>
  <c r="A23" i="3"/>
  <c r="B22" i="2" s="1"/>
  <c r="B22" i="3"/>
  <c r="A22" i="3"/>
  <c r="B21" i="3"/>
  <c r="A21" i="3"/>
  <c r="B20" i="3"/>
  <c r="C19" i="2" s="1"/>
  <c r="A20" i="3"/>
  <c r="B19" i="3"/>
  <c r="C18" i="2" s="1"/>
  <c r="A19" i="3"/>
  <c r="B18" i="2" s="1"/>
  <c r="B18" i="3"/>
  <c r="C17" i="2" s="1"/>
  <c r="A18" i="3"/>
  <c r="B17" i="3"/>
  <c r="A17" i="3"/>
  <c r="B16" i="3"/>
  <c r="C15" i="2" s="1"/>
  <c r="A16" i="3"/>
  <c r="B15" i="3"/>
  <c r="C14" i="2" s="1"/>
  <c r="A15" i="3"/>
  <c r="B14" i="2" s="1"/>
  <c r="B14" i="3"/>
  <c r="C13" i="2" s="1"/>
  <c r="A14" i="3"/>
  <c r="B13" i="3"/>
  <c r="A13" i="3"/>
  <c r="B12" i="3"/>
  <c r="C11" i="2" s="1"/>
  <c r="A12" i="3"/>
  <c r="B11" i="3"/>
  <c r="A11" i="3"/>
  <c r="B10" i="2" s="1"/>
  <c r="F9" i="2"/>
  <c r="B10" i="3"/>
  <c r="A10" i="3"/>
  <c r="B9" i="2" s="1"/>
  <c r="B9" i="3"/>
  <c r="A9" i="3"/>
  <c r="B8" i="2" s="1"/>
  <c r="E8" i="2" s="1"/>
  <c r="B8" i="3"/>
  <c r="A8" i="3"/>
  <c r="F6" i="2"/>
  <c r="B7" i="3"/>
  <c r="C6" i="2" s="1"/>
  <c r="A7" i="3"/>
  <c r="G5" i="2"/>
  <c r="F5" i="2"/>
  <c r="B6" i="3"/>
  <c r="A6" i="3"/>
  <c r="B5" i="3"/>
  <c r="A5" i="3"/>
  <c r="N90" i="2"/>
  <c r="J310" i="2"/>
  <c r="C310" i="2"/>
  <c r="B310" i="2"/>
  <c r="C309" i="2"/>
  <c r="B309" i="2"/>
  <c r="K308" i="2"/>
  <c r="B308" i="2"/>
  <c r="L307" i="2"/>
  <c r="B307" i="2"/>
  <c r="K305" i="2"/>
  <c r="I305" i="2"/>
  <c r="M303" i="2"/>
  <c r="L303" i="2"/>
  <c r="K303" i="2"/>
  <c r="J303" i="2"/>
  <c r="I303" i="2"/>
  <c r="B303" i="2"/>
  <c r="K300" i="2"/>
  <c r="I300" i="2"/>
  <c r="M299" i="2"/>
  <c r="B299" i="2"/>
  <c r="B297" i="2"/>
  <c r="E297" i="2" s="1"/>
  <c r="C296" i="2"/>
  <c r="M295" i="2"/>
  <c r="L295" i="2"/>
  <c r="B295" i="2"/>
  <c r="L294" i="2"/>
  <c r="I294" i="2"/>
  <c r="J292" i="2"/>
  <c r="J290" i="2"/>
  <c r="M289" i="2"/>
  <c r="L289" i="2"/>
  <c r="K289" i="2"/>
  <c r="I289" i="2"/>
  <c r="M288" i="2"/>
  <c r="K288" i="2"/>
  <c r="C288" i="2"/>
  <c r="B287" i="2"/>
  <c r="C286" i="2"/>
  <c r="M285" i="2"/>
  <c r="K285" i="2"/>
  <c r="J285" i="2"/>
  <c r="I285" i="2"/>
  <c r="B283" i="2"/>
  <c r="C282" i="2"/>
  <c r="L280" i="2"/>
  <c r="J280" i="2"/>
  <c r="I280" i="2"/>
  <c r="C280" i="2"/>
  <c r="M277" i="2"/>
  <c r="L277" i="2"/>
  <c r="K277" i="2"/>
  <c r="K276" i="2"/>
  <c r="I276" i="2"/>
  <c r="B275" i="2"/>
  <c r="C274" i="2"/>
  <c r="M273" i="2"/>
  <c r="B273" i="2"/>
  <c r="M272" i="2"/>
  <c r="K271" i="2"/>
  <c r="I271" i="2"/>
  <c r="B271" i="2"/>
  <c r="M270" i="2"/>
  <c r="L270" i="2"/>
  <c r="K270" i="2"/>
  <c r="I270" i="2"/>
  <c r="B270" i="2"/>
  <c r="B267" i="2"/>
  <c r="C266" i="2"/>
  <c r="J264" i="2"/>
  <c r="C264" i="2"/>
  <c r="M263" i="2"/>
  <c r="L263" i="2"/>
  <c r="B263" i="2"/>
  <c r="K262" i="2"/>
  <c r="J262" i="2"/>
  <c r="I262" i="2"/>
  <c r="L261" i="2"/>
  <c r="I261" i="2"/>
  <c r="J258" i="2"/>
  <c r="M257" i="2"/>
  <c r="K257" i="2"/>
  <c r="I257" i="2"/>
  <c r="C256" i="2"/>
  <c r="B256" i="2"/>
  <c r="L255" i="2"/>
  <c r="B255" i="2"/>
  <c r="L253" i="2"/>
  <c r="J253" i="2"/>
  <c r="K252" i="2"/>
  <c r="I252" i="2"/>
  <c r="B251" i="2"/>
  <c r="C250" i="2"/>
  <c r="L249" i="2"/>
  <c r="K249" i="2"/>
  <c r="I249" i="2"/>
  <c r="B249" i="2"/>
  <c r="L248" i="2"/>
  <c r="K248" i="2"/>
  <c r="C248" i="2"/>
  <c r="B248" i="2"/>
  <c r="M247" i="2"/>
  <c r="K247" i="2"/>
  <c r="L245" i="2"/>
  <c r="K245" i="2"/>
  <c r="J245" i="2"/>
  <c r="I244" i="2"/>
  <c r="B243" i="2"/>
  <c r="C242" i="2"/>
  <c r="M240" i="2"/>
  <c r="K240" i="2"/>
  <c r="I240" i="2"/>
  <c r="C240" i="2"/>
  <c r="N239" i="2"/>
  <c r="M239" i="2"/>
  <c r="J238" i="2"/>
  <c r="C236" i="2"/>
  <c r="B235" i="2"/>
  <c r="C234" i="2"/>
  <c r="L232" i="2"/>
  <c r="I232" i="2"/>
  <c r="K231" i="2"/>
  <c r="J231" i="2"/>
  <c r="I231" i="2"/>
  <c r="B231" i="2"/>
  <c r="E231" i="2" s="1"/>
  <c r="L230" i="2"/>
  <c r="I228" i="2"/>
  <c r="C228" i="2"/>
  <c r="B227" i="2"/>
  <c r="L226" i="2"/>
  <c r="J226" i="2"/>
  <c r="L225" i="2"/>
  <c r="K225" i="2"/>
  <c r="B223" i="2"/>
  <c r="B222" i="2"/>
  <c r="L221" i="2"/>
  <c r="J221" i="2"/>
  <c r="K218" i="2"/>
  <c r="J218" i="2"/>
  <c r="M216" i="2"/>
  <c r="K216" i="2"/>
  <c r="J216" i="2"/>
  <c r="C216" i="2"/>
  <c r="B215" i="2"/>
  <c r="M214" i="2"/>
  <c r="I214" i="2"/>
  <c r="M211" i="2"/>
  <c r="I211" i="2"/>
  <c r="B211" i="2"/>
  <c r="C210" i="2"/>
  <c r="L209" i="2"/>
  <c r="K209" i="2"/>
  <c r="J209" i="2"/>
  <c r="B209" i="2"/>
  <c r="J208" i="2"/>
  <c r="B207" i="2"/>
  <c r="E207" i="2" s="1"/>
  <c r="L205" i="2"/>
  <c r="K205" i="2"/>
  <c r="J204" i="2"/>
  <c r="M203" i="2"/>
  <c r="I203" i="2"/>
  <c r="B203" i="2"/>
  <c r="E203" i="2" s="1"/>
  <c r="C202" i="2"/>
  <c r="B201" i="2"/>
  <c r="E201" i="2" s="1"/>
  <c r="C200" i="2"/>
  <c r="M199" i="2"/>
  <c r="K199" i="2"/>
  <c r="J199" i="2"/>
  <c r="I199" i="2"/>
  <c r="J198" i="2"/>
  <c r="I197" i="2"/>
  <c r="B196" i="2"/>
  <c r="M195" i="2"/>
  <c r="I195" i="2"/>
  <c r="B195" i="2"/>
  <c r="E195" i="2" s="1"/>
  <c r="L194" i="2"/>
  <c r="J194" i="2"/>
  <c r="C194" i="2"/>
  <c r="L193" i="2"/>
  <c r="K193" i="2"/>
  <c r="I193" i="2"/>
  <c r="M192" i="2"/>
  <c r="K192" i="2"/>
  <c r="J192" i="2"/>
  <c r="M191" i="2"/>
  <c r="J191" i="2"/>
  <c r="B191" i="2"/>
  <c r="C190" i="2"/>
  <c r="M189" i="2"/>
  <c r="K189" i="2"/>
  <c r="J189" i="2"/>
  <c r="I189" i="2"/>
  <c r="M187" i="2"/>
  <c r="L187" i="2"/>
  <c r="B187" i="2"/>
  <c r="E187" i="2" s="1"/>
  <c r="J185" i="2"/>
  <c r="L184" i="2"/>
  <c r="I184" i="2"/>
  <c r="C184" i="2"/>
  <c r="B183" i="2"/>
  <c r="E183" i="2" s="1"/>
  <c r="K182" i="2"/>
  <c r="J182" i="2"/>
  <c r="C182" i="2"/>
  <c r="M178" i="2"/>
  <c r="J178" i="2"/>
  <c r="K177" i="2"/>
  <c r="B177" i="2"/>
  <c r="C176" i="2"/>
  <c r="B176" i="2"/>
  <c r="B175" i="2"/>
  <c r="E175" i="2" s="1"/>
  <c r="K174" i="2"/>
  <c r="J174" i="2"/>
  <c r="I174" i="2"/>
  <c r="B171" i="2"/>
  <c r="E171" i="2" s="1"/>
  <c r="C170" i="2"/>
  <c r="B169" i="2"/>
  <c r="M168" i="2"/>
  <c r="K168" i="2"/>
  <c r="J168" i="2"/>
  <c r="C168" i="2"/>
  <c r="B168" i="2"/>
  <c r="E168" i="2" s="1"/>
  <c r="M167" i="2"/>
  <c r="L167" i="2"/>
  <c r="K167" i="2"/>
  <c r="J167" i="2"/>
  <c r="I167" i="2"/>
  <c r="B167" i="2"/>
  <c r="E167" i="2" s="1"/>
  <c r="M166" i="2"/>
  <c r="L166" i="2"/>
  <c r="I166" i="2"/>
  <c r="J164" i="2"/>
  <c r="M163" i="2"/>
  <c r="L163" i="2"/>
  <c r="B163" i="2"/>
  <c r="J162" i="2"/>
  <c r="C162" i="2"/>
  <c r="B161" i="2"/>
  <c r="M160" i="2"/>
  <c r="L160" i="2"/>
  <c r="J160" i="2"/>
  <c r="I160" i="2"/>
  <c r="H160" i="2"/>
  <c r="L157" i="2"/>
  <c r="M155" i="2"/>
  <c r="B155" i="2"/>
  <c r="E155" i="2" s="1"/>
  <c r="C154" i="2"/>
  <c r="C150" i="2"/>
  <c r="B150" i="2"/>
  <c r="M149" i="2"/>
  <c r="I149" i="2"/>
  <c r="B149" i="2"/>
  <c r="K148" i="2"/>
  <c r="I148" i="2"/>
  <c r="C146" i="2"/>
  <c r="M145" i="2"/>
  <c r="I145" i="2"/>
  <c r="C144" i="2"/>
  <c r="N143" i="2"/>
  <c r="L143" i="2"/>
  <c r="K143" i="2"/>
  <c r="K142" i="2"/>
  <c r="I140" i="2"/>
  <c r="B139" i="2"/>
  <c r="C138" i="2"/>
  <c r="B138" i="2"/>
  <c r="C137" i="2"/>
  <c r="L136" i="2"/>
  <c r="I136" i="2"/>
  <c r="B136" i="2"/>
  <c r="M135" i="2"/>
  <c r="I135" i="2"/>
  <c r="K132" i="2"/>
  <c r="J132" i="2"/>
  <c r="I132" i="2"/>
  <c r="C131" i="2"/>
  <c r="B131" i="2"/>
  <c r="L130" i="2"/>
  <c r="J130" i="2"/>
  <c r="M129" i="2"/>
  <c r="L129" i="2"/>
  <c r="M128" i="2"/>
  <c r="K128" i="2"/>
  <c r="J128" i="2"/>
  <c r="C127" i="2"/>
  <c r="L126" i="2"/>
  <c r="K126" i="2"/>
  <c r="I126" i="2"/>
  <c r="C126" i="2"/>
  <c r="K124" i="2"/>
  <c r="M123" i="2"/>
  <c r="L123" i="2"/>
  <c r="C123" i="2"/>
  <c r="I121" i="2"/>
  <c r="B121" i="2"/>
  <c r="M120" i="2"/>
  <c r="L120" i="2"/>
  <c r="K120" i="2"/>
  <c r="I120" i="2"/>
  <c r="M119" i="2"/>
  <c r="L119" i="2"/>
  <c r="J119" i="2"/>
  <c r="I119" i="2"/>
  <c r="C119" i="2"/>
  <c r="L118" i="2"/>
  <c r="K116" i="2"/>
  <c r="I116" i="2"/>
  <c r="M114" i="2"/>
  <c r="L114" i="2"/>
  <c r="K114" i="2"/>
  <c r="B113" i="2"/>
  <c r="M111" i="2"/>
  <c r="K111" i="2"/>
  <c r="I111" i="2"/>
  <c r="C111" i="2"/>
  <c r="K110" i="2"/>
  <c r="J110" i="2"/>
  <c r="H110" i="2"/>
  <c r="B107" i="2"/>
  <c r="M106" i="2"/>
  <c r="L106" i="2"/>
  <c r="K106" i="2"/>
  <c r="J106" i="2"/>
  <c r="F106" i="2"/>
  <c r="C105" i="2"/>
  <c r="B105" i="2"/>
  <c r="I103" i="2"/>
  <c r="I100" i="2"/>
  <c r="C99" i="2"/>
  <c r="B99" i="2"/>
  <c r="L98" i="2"/>
  <c r="M96" i="2"/>
  <c r="L96" i="2"/>
  <c r="K96" i="2"/>
  <c r="J96" i="2"/>
  <c r="M95" i="2"/>
  <c r="L93" i="2"/>
  <c r="I93" i="2"/>
  <c r="M90" i="2"/>
  <c r="J90" i="2"/>
  <c r="B89" i="2"/>
  <c r="M88" i="2"/>
  <c r="K87" i="2"/>
  <c r="I87" i="2"/>
  <c r="C87" i="2"/>
  <c r="M86" i="2"/>
  <c r="K86" i="2"/>
  <c r="K84" i="2"/>
  <c r="C83" i="2"/>
  <c r="B83" i="2"/>
  <c r="M82" i="2"/>
  <c r="N81" i="2"/>
  <c r="M81" i="2"/>
  <c r="K81" i="2"/>
  <c r="I81" i="2"/>
  <c r="C81" i="2"/>
  <c r="M79" i="2"/>
  <c r="L79" i="2"/>
  <c r="I79" i="2"/>
  <c r="N78" i="2"/>
  <c r="K77" i="2"/>
  <c r="J77" i="2"/>
  <c r="I77" i="2"/>
  <c r="C75" i="2"/>
  <c r="B75" i="2"/>
  <c r="M74" i="2"/>
  <c r="M72" i="2"/>
  <c r="L72" i="2"/>
  <c r="K72" i="2"/>
  <c r="L71" i="2"/>
  <c r="C71" i="2"/>
  <c r="M69" i="2"/>
  <c r="L69" i="2"/>
  <c r="K69" i="2"/>
  <c r="J69" i="2"/>
  <c r="I69" i="2"/>
  <c r="F69" i="2"/>
  <c r="H68" i="2"/>
  <c r="I67" i="2"/>
  <c r="C67" i="2"/>
  <c r="B67" i="2"/>
  <c r="L66" i="2"/>
  <c r="K66" i="2"/>
  <c r="F66" i="2"/>
  <c r="N65" i="2"/>
  <c r="C65" i="2"/>
  <c r="L63" i="2"/>
  <c r="K63" i="2"/>
  <c r="I63" i="2"/>
  <c r="J62" i="2"/>
  <c r="K60" i="2"/>
  <c r="I60" i="2"/>
  <c r="B60" i="2"/>
  <c r="C59" i="2"/>
  <c r="N58" i="2"/>
  <c r="M58" i="2"/>
  <c r="C58" i="2"/>
  <c r="L55" i="2"/>
  <c r="J55" i="2"/>
  <c r="H55" i="2"/>
  <c r="L54" i="2"/>
  <c r="I54" i="2"/>
  <c r="F54" i="2"/>
  <c r="I53" i="2"/>
  <c r="K52" i="2"/>
  <c r="I52" i="2"/>
  <c r="F52" i="2"/>
  <c r="C52" i="2"/>
  <c r="B52" i="2"/>
  <c r="E52" i="2" s="1"/>
  <c r="I51" i="2"/>
  <c r="J49" i="2"/>
  <c r="K46" i="2"/>
  <c r="J46" i="2"/>
  <c r="I46" i="2"/>
  <c r="C44" i="2"/>
  <c r="B44" i="2"/>
  <c r="M42" i="2"/>
  <c r="L42" i="2"/>
  <c r="K42" i="2"/>
  <c r="J42" i="2"/>
  <c r="C42" i="2"/>
  <c r="B41" i="2"/>
  <c r="N39" i="2"/>
  <c r="L39" i="2"/>
  <c r="K39" i="2"/>
  <c r="J39" i="2"/>
  <c r="B37" i="2"/>
  <c r="M35" i="2"/>
  <c r="B35" i="2"/>
  <c r="N34" i="2"/>
  <c r="B34" i="2"/>
  <c r="M33" i="2"/>
  <c r="L33" i="2"/>
  <c r="K33" i="2"/>
  <c r="J33" i="2"/>
  <c r="I33" i="2"/>
  <c r="M32" i="2"/>
  <c r="I31" i="2"/>
  <c r="N30" i="2"/>
  <c r="M30" i="2"/>
  <c r="L30" i="2"/>
  <c r="K30" i="2"/>
  <c r="J30" i="2"/>
  <c r="I30" i="2"/>
  <c r="I28" i="2"/>
  <c r="M26" i="2"/>
  <c r="C26" i="2"/>
  <c r="M25" i="2"/>
  <c r="B25" i="2"/>
  <c r="N24" i="2"/>
  <c r="K24" i="2"/>
  <c r="H24" i="2"/>
  <c r="M21" i="2"/>
  <c r="L21" i="2"/>
  <c r="J21" i="2"/>
  <c r="I21" i="2"/>
  <c r="F21" i="2"/>
  <c r="B21" i="2"/>
  <c r="E21" i="2" s="1"/>
  <c r="B20" i="2"/>
  <c r="I19" i="2"/>
  <c r="N17" i="2"/>
  <c r="B16" i="2"/>
  <c r="M15" i="2"/>
  <c r="L15" i="2"/>
  <c r="K15" i="2"/>
  <c r="I15" i="2"/>
  <c r="B13" i="2"/>
  <c r="C12" i="2"/>
  <c r="M10" i="2"/>
  <c r="C10" i="2"/>
  <c r="M9" i="2"/>
  <c r="L9" i="2"/>
  <c r="K9" i="2"/>
  <c r="I9" i="2"/>
  <c r="C9" i="2"/>
  <c r="K8" i="2"/>
  <c r="N6" i="2"/>
  <c r="M6" i="2"/>
  <c r="K6" i="2"/>
  <c r="I6" i="2"/>
  <c r="B6" i="2"/>
  <c r="E6" i="2" s="1"/>
  <c r="L5" i="2"/>
  <c r="K5" i="2"/>
  <c r="J5" i="2"/>
  <c r="I5" i="2"/>
  <c r="B5" i="2"/>
  <c r="N4" i="2"/>
  <c r="M301" i="2"/>
  <c r="L281" i="2"/>
  <c r="K274" i="2"/>
  <c r="L262" i="2"/>
  <c r="M251" i="2"/>
  <c r="L234" i="2"/>
  <c r="I233" i="2"/>
  <c r="M232" i="2"/>
  <c r="L229" i="2"/>
  <c r="L224" i="2"/>
  <c r="K222" i="2"/>
  <c r="I215" i="2"/>
  <c r="I205" i="2"/>
  <c r="M197" i="2"/>
  <c r="L191" i="2"/>
  <c r="L190" i="2"/>
  <c r="K186" i="2"/>
  <c r="L171" i="2"/>
  <c r="I161" i="2"/>
  <c r="M157" i="2"/>
  <c r="I153" i="2"/>
  <c r="L152" i="2"/>
  <c r="M150" i="2"/>
  <c r="L137" i="2"/>
  <c r="K133" i="2"/>
  <c r="M126" i="2"/>
  <c r="K121" i="2"/>
  <c r="J117" i="2"/>
  <c r="M107" i="2"/>
  <c r="J105" i="2"/>
  <c r="J88" i="2"/>
  <c r="J72" i="2"/>
  <c r="J70" i="2"/>
  <c r="L67" i="2"/>
  <c r="M61" i="2"/>
  <c r="N56" i="2"/>
  <c r="J53" i="2"/>
  <c r="I44" i="2"/>
  <c r="I37" i="2"/>
  <c r="M31" i="2"/>
  <c r="J26" i="2"/>
  <c r="M23" i="2"/>
  <c r="G21" i="2"/>
  <c r="L19" i="2"/>
  <c r="L18" i="2"/>
  <c r="N14" i="2"/>
  <c r="H22" i="8" l="1"/>
  <c r="B4" i="2"/>
  <c r="G112" i="2"/>
  <c r="I112" i="2"/>
  <c r="K112" i="2"/>
  <c r="G237" i="2"/>
  <c r="L237" i="2"/>
  <c r="H306" i="2"/>
  <c r="H298" i="2"/>
  <c r="H290" i="2"/>
  <c r="H282" i="2"/>
  <c r="H274" i="2"/>
  <c r="H266" i="2"/>
  <c r="H258" i="2"/>
  <c r="H250" i="2"/>
  <c r="H242" i="2"/>
  <c r="H234" i="2"/>
  <c r="H226" i="2"/>
  <c r="H218" i="2"/>
  <c r="H210" i="2"/>
  <c r="H202" i="2"/>
  <c r="H194" i="2"/>
  <c r="H186" i="2"/>
  <c r="H178" i="2"/>
  <c r="H170" i="2"/>
  <c r="H162" i="2"/>
  <c r="H154" i="2"/>
  <c r="H146" i="2"/>
  <c r="H138" i="2"/>
  <c r="H130" i="2"/>
  <c r="H122" i="2"/>
  <c r="H114" i="2"/>
  <c r="H106" i="2"/>
  <c r="H98" i="2"/>
  <c r="H90" i="2"/>
  <c r="H82" i="2"/>
  <c r="H74" i="2"/>
  <c r="H66" i="2"/>
  <c r="H58" i="2"/>
  <c r="H50" i="2"/>
  <c r="H42" i="2"/>
  <c r="H34" i="2"/>
  <c r="H26" i="2"/>
  <c r="H18" i="2"/>
  <c r="H10" i="2"/>
  <c r="H304" i="2"/>
  <c r="H281" i="2"/>
  <c r="H272" i="2"/>
  <c r="H249" i="2"/>
  <c r="H227" i="2"/>
  <c r="H200" i="2"/>
  <c r="H191" i="2"/>
  <c r="H155" i="2"/>
  <c r="H120" i="2"/>
  <c r="H116" i="2"/>
  <c r="H103" i="2"/>
  <c r="H99" i="2"/>
  <c r="H86" i="2"/>
  <c r="H289" i="2"/>
  <c r="H270" i="2"/>
  <c r="H244" i="2"/>
  <c r="H198" i="2"/>
  <c r="H176" i="2"/>
  <c r="H161" i="2"/>
  <c r="H150" i="2"/>
  <c r="H121" i="2"/>
  <c r="H39" i="2"/>
  <c r="H35" i="2"/>
  <c r="H22" i="2"/>
  <c r="H9" i="2"/>
  <c r="H5" i="2"/>
  <c r="H305" i="2"/>
  <c r="H275" i="2"/>
  <c r="H271" i="2"/>
  <c r="H260" i="2"/>
  <c r="H245" i="2"/>
  <c r="H222" i="2"/>
  <c r="H203" i="2"/>
  <c r="H199" i="2"/>
  <c r="H151" i="2"/>
  <c r="H133" i="2"/>
  <c r="H111" i="2"/>
  <c r="H104" i="2"/>
  <c r="H40" i="2"/>
  <c r="H36" i="2"/>
  <c r="H23" i="2"/>
  <c r="H19" i="2"/>
  <c r="H6" i="2"/>
  <c r="H286" i="2"/>
  <c r="H257" i="2"/>
  <c r="H254" i="2"/>
  <c r="H195" i="2"/>
  <c r="H166" i="2"/>
  <c r="H140" i="2"/>
  <c r="H112" i="2"/>
  <c r="H95" i="2"/>
  <c r="H72" i="2"/>
  <c r="H69" i="2"/>
  <c r="H44" i="2"/>
  <c r="H307" i="2"/>
  <c r="H301" i="2"/>
  <c r="H269" i="2"/>
  <c r="H299" i="2"/>
  <c r="H296" i="2"/>
  <c r="H293" i="2"/>
  <c r="H211" i="2"/>
  <c r="H205" i="2"/>
  <c r="H182" i="2"/>
  <c r="H156" i="2"/>
  <c r="H261" i="2"/>
  <c r="H252" i="2"/>
  <c r="H240" i="2"/>
  <c r="H217" i="2"/>
  <c r="H185" i="2"/>
  <c r="H163" i="2"/>
  <c r="H153" i="2"/>
  <c r="H143" i="2"/>
  <c r="H125" i="2"/>
  <c r="H107" i="2"/>
  <c r="H59" i="2"/>
  <c r="H31" i="2"/>
  <c r="H17" i="2"/>
  <c r="H302" i="2"/>
  <c r="H284" i="2"/>
  <c r="H277" i="2"/>
  <c r="H259" i="2"/>
  <c r="H230" i="2"/>
  <c r="H225" i="2"/>
  <c r="H220" i="2"/>
  <c r="H300" i="2"/>
  <c r="H233" i="2"/>
  <c r="H228" i="2"/>
  <c r="H223" i="2"/>
  <c r="H215" i="2"/>
  <c r="H188" i="2"/>
  <c r="H171" i="2"/>
  <c r="H84" i="2"/>
  <c r="H81" i="2"/>
  <c r="H65" i="2"/>
  <c r="H54" i="2"/>
  <c r="H29" i="2"/>
  <c r="H4" i="2"/>
  <c r="H309" i="2"/>
  <c r="H224" i="2"/>
  <c r="H187" i="2"/>
  <c r="H174" i="2"/>
  <c r="H159" i="2"/>
  <c r="H126" i="2"/>
  <c r="H97" i="2"/>
  <c r="H77" i="2"/>
  <c r="H70" i="2"/>
  <c r="H63" i="2"/>
  <c r="H56" i="2"/>
  <c r="H12" i="2"/>
  <c r="H303" i="2"/>
  <c r="H255" i="2"/>
  <c r="H253" i="2"/>
  <c r="H251" i="2"/>
  <c r="H216" i="2"/>
  <c r="H214" i="2"/>
  <c r="H189" i="2"/>
  <c r="H172" i="2"/>
  <c r="H75" i="2"/>
  <c r="H33" i="2"/>
  <c r="H292" i="2"/>
  <c r="H267" i="2"/>
  <c r="H265" i="2"/>
  <c r="H237" i="2"/>
  <c r="H235" i="2"/>
  <c r="H208" i="2"/>
  <c r="H168" i="2"/>
  <c r="H144" i="2"/>
  <c r="H135" i="2"/>
  <c r="H93" i="2"/>
  <c r="H91" i="2"/>
  <c r="H52" i="2"/>
  <c r="H47" i="2"/>
  <c r="H38" i="2"/>
  <c r="H294" i="2"/>
  <c r="H206" i="2"/>
  <c r="H204" i="2"/>
  <c r="H179" i="2"/>
  <c r="H164" i="2"/>
  <c r="H149" i="2"/>
  <c r="H118" i="2"/>
  <c r="H100" i="2"/>
  <c r="H89" i="2"/>
  <c r="H73" i="2"/>
  <c r="H27" i="2"/>
  <c r="H15" i="2"/>
  <c r="H8" i="2"/>
  <c r="H308" i="2"/>
  <c r="H283" i="2"/>
  <c r="H248" i="2"/>
  <c r="H246" i="2"/>
  <c r="H219" i="2"/>
  <c r="H192" i="2"/>
  <c r="H175" i="2"/>
  <c r="H105" i="2"/>
  <c r="H87" i="2"/>
  <c r="H80" i="2"/>
  <c r="H310" i="2"/>
  <c r="H288" i="2"/>
  <c r="H280" i="2"/>
  <c r="H232" i="2"/>
  <c r="H193" i="2"/>
  <c r="H109" i="2"/>
  <c r="H71" i="2"/>
  <c r="H88" i="2"/>
  <c r="H78" i="2"/>
  <c r="H48" i="2"/>
  <c r="H239" i="2"/>
  <c r="H165" i="2"/>
  <c r="H137" i="2"/>
  <c r="H83" i="2"/>
  <c r="H57" i="2"/>
  <c r="H25" i="2"/>
  <c r="H7" i="2"/>
  <c r="H241" i="2"/>
  <c r="H181" i="2"/>
  <c r="H169" i="2"/>
  <c r="H132" i="2"/>
  <c r="H113" i="2"/>
  <c r="H64" i="2"/>
  <c r="H41" i="2"/>
  <c r="H16" i="2"/>
  <c r="H14" i="2"/>
  <c r="H285" i="2"/>
  <c r="H229" i="2"/>
  <c r="H212" i="2"/>
  <c r="H134" i="2"/>
  <c r="H115" i="2"/>
  <c r="H92" i="2"/>
  <c r="H85" i="2"/>
  <c r="H279" i="2"/>
  <c r="H256" i="2"/>
  <c r="H207" i="2"/>
  <c r="H183" i="2"/>
  <c r="H167" i="2"/>
  <c r="H158" i="2"/>
  <c r="H139" i="2"/>
  <c r="H127" i="2"/>
  <c r="H108" i="2"/>
  <c r="H101" i="2"/>
  <c r="H43" i="2"/>
  <c r="H11" i="2"/>
  <c r="H276" i="2"/>
  <c r="H263" i="2"/>
  <c r="H238" i="2"/>
  <c r="H231" i="2"/>
  <c r="H295" i="2"/>
  <c r="H209" i="2"/>
  <c r="H273" i="2"/>
  <c r="H268" i="2"/>
  <c r="H221" i="2"/>
  <c r="H173" i="2"/>
  <c r="H119" i="2"/>
  <c r="H96" i="2"/>
  <c r="H180" i="2"/>
  <c r="H157" i="2"/>
  <c r="H136" i="2"/>
  <c r="J150" i="2"/>
  <c r="E177" i="2"/>
  <c r="E181" i="2"/>
  <c r="E211" i="2"/>
  <c r="E240" i="2"/>
  <c r="H291" i="2"/>
  <c r="E300" i="2"/>
  <c r="F10" i="2"/>
  <c r="G38" i="2"/>
  <c r="I38" i="2"/>
  <c r="L38" i="2"/>
  <c r="K38" i="2"/>
  <c r="M38" i="2"/>
  <c r="J38" i="2"/>
  <c r="G40" i="2"/>
  <c r="K40" i="2"/>
  <c r="I40" i="2"/>
  <c r="G71" i="2"/>
  <c r="M71" i="2"/>
  <c r="I71" i="2"/>
  <c r="I78" i="2"/>
  <c r="G78" i="2"/>
  <c r="M78" i="2"/>
  <c r="K78" i="2"/>
  <c r="L78" i="2"/>
  <c r="G80" i="2"/>
  <c r="L80" i="2"/>
  <c r="M80" i="2"/>
  <c r="K80" i="2"/>
  <c r="I80" i="2"/>
  <c r="G91" i="2"/>
  <c r="M91" i="2"/>
  <c r="G122" i="2"/>
  <c r="L122" i="2"/>
  <c r="E122" i="2"/>
  <c r="K122" i="2"/>
  <c r="G127" i="2"/>
  <c r="L127" i="2"/>
  <c r="M127" i="2"/>
  <c r="K127" i="2"/>
  <c r="I127" i="2"/>
  <c r="G223" i="2"/>
  <c r="I223" i="2"/>
  <c r="M223" i="2"/>
  <c r="E223" i="2"/>
  <c r="E18" i="2"/>
  <c r="N42" i="2"/>
  <c r="N55" i="2"/>
  <c r="N62" i="2"/>
  <c r="N110" i="2"/>
  <c r="H123" i="2"/>
  <c r="N132" i="2"/>
  <c r="N140" i="2"/>
  <c r="K150" i="2"/>
  <c r="E188" i="2"/>
  <c r="H197" i="2"/>
  <c r="E218" i="2"/>
  <c r="H243" i="2"/>
  <c r="N254" i="2"/>
  <c r="G196" i="2"/>
  <c r="I196" i="2"/>
  <c r="G265" i="2"/>
  <c r="K265" i="2"/>
  <c r="M265" i="2"/>
  <c r="L265" i="2"/>
  <c r="I265" i="2"/>
  <c r="E265" i="2"/>
  <c r="M16" i="2"/>
  <c r="K16" i="2"/>
  <c r="J16" i="2"/>
  <c r="I16" i="2"/>
  <c r="G16" i="2"/>
  <c r="I20" i="2"/>
  <c r="K20" i="2"/>
  <c r="G20" i="2"/>
  <c r="G73" i="2"/>
  <c r="M73" i="2"/>
  <c r="K73" i="2"/>
  <c r="L73" i="2"/>
  <c r="I73" i="2"/>
  <c r="G115" i="2"/>
  <c r="I115" i="2"/>
  <c r="L115" i="2"/>
  <c r="M115" i="2"/>
  <c r="H46" i="2"/>
  <c r="L56" i="2"/>
  <c r="H147" i="2"/>
  <c r="L150" i="2"/>
  <c r="H177" i="2"/>
  <c r="N232" i="2"/>
  <c r="H236" i="2"/>
  <c r="H247" i="2"/>
  <c r="E278" i="2"/>
  <c r="N288" i="2"/>
  <c r="G12" i="2"/>
  <c r="I12" i="2"/>
  <c r="G256" i="2"/>
  <c r="M256" i="2"/>
  <c r="J256" i="2"/>
  <c r="I256" i="2"/>
  <c r="H62" i="2"/>
  <c r="G170" i="2"/>
  <c r="M170" i="2"/>
  <c r="L170" i="2"/>
  <c r="E173" i="2"/>
  <c r="G89" i="2"/>
  <c r="E89" i="2"/>
  <c r="L89" i="2"/>
  <c r="G213" i="2"/>
  <c r="M213" i="2"/>
  <c r="G260" i="2"/>
  <c r="K260" i="2"/>
  <c r="J260" i="2"/>
  <c r="I260" i="2"/>
  <c r="G286" i="2"/>
  <c r="I286" i="2"/>
  <c r="M286" i="2"/>
  <c r="E286" i="2"/>
  <c r="I89" i="2"/>
  <c r="G314" i="1"/>
  <c r="G36" i="2"/>
  <c r="K36" i="2"/>
  <c r="I36" i="2"/>
  <c r="J36" i="2"/>
  <c r="G76" i="2"/>
  <c r="I76" i="2"/>
  <c r="F140" i="2"/>
  <c r="G208" i="2"/>
  <c r="I208" i="2"/>
  <c r="L208" i="2"/>
  <c r="M208" i="2"/>
  <c r="K208" i="2"/>
  <c r="G283" i="2"/>
  <c r="I283" i="2"/>
  <c r="M283" i="2"/>
  <c r="N35" i="2"/>
  <c r="M56" i="2"/>
  <c r="H79" i="2"/>
  <c r="M89" i="2"/>
  <c r="E133" i="2"/>
  <c r="N147" i="2"/>
  <c r="N211" i="2"/>
  <c r="K230" i="2"/>
  <c r="N250" i="2"/>
  <c r="H262" i="2"/>
  <c r="E289" i="2"/>
  <c r="E285" i="2"/>
  <c r="G134" i="2"/>
  <c r="L134" i="2"/>
  <c r="J134" i="2"/>
  <c r="I134" i="2"/>
  <c r="E36" i="2"/>
  <c r="I117" i="2"/>
  <c r="N137" i="2"/>
  <c r="E170" i="2"/>
  <c r="N185" i="2"/>
  <c r="H201" i="2"/>
  <c r="N230" i="2"/>
  <c r="I237" i="2"/>
  <c r="N240" i="2"/>
  <c r="E308" i="2"/>
  <c r="A12" i="7"/>
  <c r="A12" i="6"/>
  <c r="A21" i="5"/>
  <c r="B12" i="2"/>
  <c r="G207" i="2"/>
  <c r="M207" i="2"/>
  <c r="L207" i="2"/>
  <c r="I207" i="2"/>
  <c r="H21" i="2"/>
  <c r="H129" i="2"/>
  <c r="E229" i="2"/>
  <c r="G179" i="2"/>
  <c r="L179" i="2"/>
  <c r="I179" i="2"/>
  <c r="G254" i="2"/>
  <c r="E254" i="2"/>
  <c r="M254" i="2"/>
  <c r="L254" i="2"/>
  <c r="K254" i="2"/>
  <c r="I254" i="2"/>
  <c r="E266" i="2"/>
  <c r="G161" i="2"/>
  <c r="E161" i="2"/>
  <c r="G13" i="2"/>
  <c r="K13" i="2"/>
  <c r="I13" i="2"/>
  <c r="G22" i="2"/>
  <c r="M22" i="2"/>
  <c r="L22" i="2"/>
  <c r="E22" i="2"/>
  <c r="K22" i="2"/>
  <c r="I32" i="2"/>
  <c r="L32" i="2"/>
  <c r="G32" i="2"/>
  <c r="K32" i="2"/>
  <c r="G83" i="2"/>
  <c r="E83" i="2"/>
  <c r="M83" i="2"/>
  <c r="I83" i="2"/>
  <c r="G92" i="2"/>
  <c r="K92" i="2"/>
  <c r="I92" i="2"/>
  <c r="G232" i="2"/>
  <c r="G293" i="2"/>
  <c r="I293" i="2"/>
  <c r="M293" i="2"/>
  <c r="L293" i="2"/>
  <c r="E9" i="2"/>
  <c r="N12" i="2"/>
  <c r="I22" i="2"/>
  <c r="E33" i="2"/>
  <c r="M40" i="2"/>
  <c r="H76" i="2"/>
  <c r="E105" i="2"/>
  <c r="H141" i="2"/>
  <c r="H148" i="2"/>
  <c r="J161" i="2"/>
  <c r="J170" i="2"/>
  <c r="M198" i="2"/>
  <c r="N244" i="2"/>
  <c r="G7" i="2"/>
  <c r="K7" i="2"/>
  <c r="I7" i="2"/>
  <c r="G50" i="2"/>
  <c r="L50" i="2"/>
  <c r="K50" i="2"/>
  <c r="G302" i="2"/>
  <c r="I302" i="2"/>
  <c r="K302" i="2"/>
  <c r="H53" i="2"/>
  <c r="E251" i="2"/>
  <c r="I11" i="2"/>
  <c r="M11" i="2"/>
  <c r="G11" i="2"/>
  <c r="N25" i="2"/>
  <c r="M314" i="1"/>
  <c r="G43" i="2"/>
  <c r="M43" i="2"/>
  <c r="I43" i="2"/>
  <c r="L43" i="2"/>
  <c r="G45" i="2"/>
  <c r="I45" i="2"/>
  <c r="M45" i="2"/>
  <c r="K45" i="2"/>
  <c r="L45" i="2"/>
  <c r="G53" i="2"/>
  <c r="L53" i="2"/>
  <c r="M53" i="2"/>
  <c r="G57" i="2"/>
  <c r="M57" i="2"/>
  <c r="I57" i="2"/>
  <c r="J57" i="2"/>
  <c r="G74" i="2"/>
  <c r="L74" i="2"/>
  <c r="J74" i="2"/>
  <c r="G101" i="2"/>
  <c r="M101" i="2"/>
  <c r="L101" i="2"/>
  <c r="I101" i="2"/>
  <c r="G146" i="2"/>
  <c r="M146" i="2"/>
  <c r="L146" i="2"/>
  <c r="G287" i="2"/>
  <c r="L287" i="2"/>
  <c r="I287" i="2"/>
  <c r="E287" i="2"/>
  <c r="J22" i="2"/>
  <c r="J47" i="2"/>
  <c r="H60" i="2"/>
  <c r="N63" i="2"/>
  <c r="N72" i="2"/>
  <c r="K76" i="2"/>
  <c r="E121" i="2"/>
  <c r="H124" i="2"/>
  <c r="N130" i="2"/>
  <c r="E134" i="2"/>
  <c r="E138" i="2"/>
  <c r="H145" i="2"/>
  <c r="L161" i="2"/>
  <c r="N226" i="2"/>
  <c r="K286" i="2"/>
  <c r="H297" i="2"/>
  <c r="G75" i="2"/>
  <c r="I75" i="2"/>
  <c r="L75" i="2"/>
  <c r="E75" i="2"/>
  <c r="M75" i="2"/>
  <c r="H28" i="2"/>
  <c r="H49" i="2"/>
  <c r="H184" i="2"/>
  <c r="H264" i="2"/>
  <c r="G125" i="2"/>
  <c r="I125" i="2"/>
  <c r="L125" i="2"/>
  <c r="K125" i="2"/>
  <c r="H32" i="2"/>
  <c r="G99" i="2"/>
  <c r="I99" i="2"/>
  <c r="M99" i="2"/>
  <c r="L99" i="2"/>
  <c r="G104" i="2"/>
  <c r="K104" i="2"/>
  <c r="I104" i="2"/>
  <c r="G138" i="2"/>
  <c r="M138" i="2"/>
  <c r="G156" i="2"/>
  <c r="I156" i="2"/>
  <c r="K156" i="2"/>
  <c r="G159" i="2"/>
  <c r="L159" i="2"/>
  <c r="G201" i="2"/>
  <c r="I201" i="2"/>
  <c r="M201" i="2"/>
  <c r="K201" i="2"/>
  <c r="J201" i="2"/>
  <c r="E13" i="2"/>
  <c r="H30" i="2"/>
  <c r="E37" i="2"/>
  <c r="M47" i="2"/>
  <c r="H51" i="2"/>
  <c r="N105" i="2"/>
  <c r="H128" i="2"/>
  <c r="I159" i="2"/>
  <c r="K223" i="2"/>
  <c r="E302" i="2"/>
  <c r="E92" i="2"/>
  <c r="G44" i="2"/>
  <c r="E44" i="2"/>
  <c r="G215" i="2"/>
  <c r="L215" i="2"/>
  <c r="M215" i="2"/>
  <c r="E215" i="2"/>
  <c r="G55" i="2"/>
  <c r="M55" i="2"/>
  <c r="K55" i="2"/>
  <c r="I55" i="2"/>
  <c r="E314" i="1"/>
  <c r="L8" i="2"/>
  <c r="G8" i="2"/>
  <c r="J8" i="2"/>
  <c r="I8" i="2"/>
  <c r="K17" i="2"/>
  <c r="G17" i="2"/>
  <c r="M17" i="2"/>
  <c r="I17" i="2"/>
  <c r="G180" i="2"/>
  <c r="I180" i="2"/>
  <c r="K180" i="2"/>
  <c r="J180" i="2"/>
  <c r="G206" i="2"/>
  <c r="M206" i="2"/>
  <c r="K206" i="2"/>
  <c r="L206" i="2"/>
  <c r="I206" i="2"/>
  <c r="G233" i="2"/>
  <c r="L233" i="2"/>
  <c r="K233" i="2"/>
  <c r="M233" i="2"/>
  <c r="E233" i="2"/>
  <c r="G236" i="2"/>
  <c r="K236" i="2"/>
  <c r="J236" i="2"/>
  <c r="G241" i="2"/>
  <c r="M241" i="2"/>
  <c r="I241" i="2"/>
  <c r="G246" i="2"/>
  <c r="K246" i="2"/>
  <c r="I246" i="2"/>
  <c r="G281" i="2"/>
  <c r="K281" i="2"/>
  <c r="E281" i="2"/>
  <c r="I281" i="2"/>
  <c r="E20" i="2"/>
  <c r="N26" i="2"/>
  <c r="E41" i="2"/>
  <c r="K44" i="2"/>
  <c r="N47" i="2"/>
  <c r="E94" i="2"/>
  <c r="E98" i="2"/>
  <c r="E106" i="2"/>
  <c r="N114" i="2"/>
  <c r="N121" i="2"/>
  <c r="L138" i="2"/>
  <c r="H142" i="2"/>
  <c r="H152" i="2"/>
  <c r="M159" i="2"/>
  <c r="E166" i="2"/>
  <c r="N186" i="2"/>
  <c r="E213" i="2"/>
  <c r="M267" i="2"/>
  <c r="M302" i="2"/>
  <c r="G186" i="2"/>
  <c r="M186" i="2"/>
  <c r="L186" i="2"/>
  <c r="J186" i="2"/>
  <c r="G268" i="2"/>
  <c r="I268" i="2"/>
  <c r="G299" i="2"/>
  <c r="I299" i="2"/>
  <c r="G34" i="2"/>
  <c r="M34" i="2"/>
  <c r="L34" i="2"/>
  <c r="G47" i="2"/>
  <c r="I47" i="2"/>
  <c r="L47" i="2"/>
  <c r="K47" i="2"/>
  <c r="I49" i="2"/>
  <c r="G49" i="2"/>
  <c r="L49" i="2"/>
  <c r="K49" i="2"/>
  <c r="G97" i="2"/>
  <c r="M97" i="2"/>
  <c r="I97" i="2"/>
  <c r="L97" i="2"/>
  <c r="K97" i="2"/>
  <c r="G109" i="2"/>
  <c r="M109" i="2"/>
  <c r="K109" i="2"/>
  <c r="I109" i="2"/>
  <c r="G141" i="2"/>
  <c r="M141" i="2"/>
  <c r="I141" i="2"/>
  <c r="K141" i="2"/>
  <c r="J141" i="2"/>
  <c r="G188" i="2"/>
  <c r="I188" i="2"/>
  <c r="G278" i="2"/>
  <c r="M278" i="2"/>
  <c r="L278" i="2"/>
  <c r="I278" i="2"/>
  <c r="M297" i="2"/>
  <c r="L297" i="2"/>
  <c r="K297" i="2"/>
  <c r="I297" i="2"/>
  <c r="H13" i="2"/>
  <c r="L16" i="2"/>
  <c r="H20" i="2"/>
  <c r="K23" i="2"/>
  <c r="H37" i="2"/>
  <c r="N44" i="2"/>
  <c r="N51" i="2"/>
  <c r="H67" i="2"/>
  <c r="E74" i="2"/>
  <c r="H94" i="2"/>
  <c r="J109" i="2"/>
  <c r="E162" i="2"/>
  <c r="E206" i="2"/>
  <c r="H213" i="2"/>
  <c r="E260" i="2"/>
  <c r="E268" i="2"/>
  <c r="L283" i="2"/>
  <c r="A13" i="6"/>
  <c r="A13" i="7"/>
  <c r="A22" i="5"/>
  <c r="G150" i="2"/>
  <c r="I150" i="2"/>
  <c r="E150" i="2"/>
  <c r="G117" i="2"/>
  <c r="E117" i="2"/>
  <c r="M117" i="2"/>
  <c r="K117" i="2"/>
  <c r="G279" i="2"/>
  <c r="M279" i="2"/>
  <c r="I279" i="2"/>
  <c r="K279" i="2"/>
  <c r="I108" i="2"/>
  <c r="G108" i="2"/>
  <c r="K108" i="2"/>
  <c r="G200" i="2"/>
  <c r="M200" i="2"/>
  <c r="I200" i="2"/>
  <c r="K200" i="2"/>
  <c r="G235" i="2"/>
  <c r="M235" i="2"/>
  <c r="I235" i="2"/>
  <c r="G269" i="2"/>
  <c r="M269" i="2"/>
  <c r="E269" i="2"/>
  <c r="L269" i="2"/>
  <c r="I269" i="2"/>
  <c r="H117" i="2"/>
  <c r="N309" i="2"/>
  <c r="N301" i="2"/>
  <c r="N293" i="2"/>
  <c r="N285" i="2"/>
  <c r="N277" i="2"/>
  <c r="N269" i="2"/>
  <c r="N261" i="2"/>
  <c r="N253" i="2"/>
  <c r="N245" i="2"/>
  <c r="N237" i="2"/>
  <c r="N229" i="2"/>
  <c r="N221" i="2"/>
  <c r="N213" i="2"/>
  <c r="N205" i="2"/>
  <c r="N197" i="2"/>
  <c r="N189" i="2"/>
  <c r="N181" i="2"/>
  <c r="N173" i="2"/>
  <c r="N165" i="2"/>
  <c r="N157" i="2"/>
  <c r="N149" i="2"/>
  <c r="N141" i="2"/>
  <c r="N133" i="2"/>
  <c r="N125" i="2"/>
  <c r="N117" i="2"/>
  <c r="N109" i="2"/>
  <c r="N101" i="2"/>
  <c r="N93" i="2"/>
  <c r="N85" i="2"/>
  <c r="N77" i="2"/>
  <c r="N69" i="2"/>
  <c r="N61" i="2"/>
  <c r="N53" i="2"/>
  <c r="N45" i="2"/>
  <c r="N37" i="2"/>
  <c r="N29" i="2"/>
  <c r="N21" i="2"/>
  <c r="N13" i="2"/>
  <c r="N5" i="2"/>
  <c r="N310" i="2"/>
  <c r="N278" i="2"/>
  <c r="N228" i="2"/>
  <c r="N224" i="2"/>
  <c r="N215" i="2"/>
  <c r="N206" i="2"/>
  <c r="N156" i="2"/>
  <c r="N152" i="2"/>
  <c r="N126" i="2"/>
  <c r="N113" i="2"/>
  <c r="N100" i="2"/>
  <c r="N96" i="2"/>
  <c r="N83" i="2"/>
  <c r="N79" i="2"/>
  <c r="N294" i="2"/>
  <c r="N279" i="2"/>
  <c r="N275" i="2"/>
  <c r="N264" i="2"/>
  <c r="N260" i="2"/>
  <c r="N249" i="2"/>
  <c r="N207" i="2"/>
  <c r="N203" i="2"/>
  <c r="N192" i="2"/>
  <c r="N166" i="2"/>
  <c r="N97" i="2"/>
  <c r="N36" i="2"/>
  <c r="N32" i="2"/>
  <c r="N19" i="2"/>
  <c r="N15" i="2"/>
  <c r="N295" i="2"/>
  <c r="N291" i="2"/>
  <c r="N265" i="2"/>
  <c r="N246" i="2"/>
  <c r="N227" i="2"/>
  <c r="N208" i="2"/>
  <c r="N193" i="2"/>
  <c r="N178" i="2"/>
  <c r="N167" i="2"/>
  <c r="N163" i="2"/>
  <c r="N145" i="2"/>
  <c r="N123" i="2"/>
  <c r="N46" i="2"/>
  <c r="N33" i="2"/>
  <c r="N20" i="2"/>
  <c r="N16" i="2"/>
  <c r="N284" i="2"/>
  <c r="N255" i="2"/>
  <c r="N187" i="2"/>
  <c r="N176" i="2"/>
  <c r="N170" i="2"/>
  <c r="N138" i="2"/>
  <c r="N127" i="2"/>
  <c r="N124" i="2"/>
  <c r="N107" i="2"/>
  <c r="N76" i="2"/>
  <c r="N73" i="2"/>
  <c r="N70" i="2"/>
  <c r="N11" i="2"/>
  <c r="N299" i="2"/>
  <c r="N290" i="2"/>
  <c r="N270" i="2"/>
  <c r="N297" i="2"/>
  <c r="N262" i="2"/>
  <c r="N259" i="2"/>
  <c r="N177" i="2"/>
  <c r="N300" i="2"/>
  <c r="N268" i="2"/>
  <c r="N266" i="2"/>
  <c r="N238" i="2"/>
  <c r="N223" i="2"/>
  <c r="N195" i="2"/>
  <c r="N171" i="2"/>
  <c r="N154" i="2"/>
  <c r="N136" i="2"/>
  <c r="N118" i="2"/>
  <c r="N84" i="2"/>
  <c r="N71" i="2"/>
  <c r="N68" i="2"/>
  <c r="N40" i="2"/>
  <c r="N18" i="2"/>
  <c r="N7" i="2"/>
  <c r="N307" i="2"/>
  <c r="N298" i="2"/>
  <c r="N289" i="2"/>
  <c r="N280" i="2"/>
  <c r="N273" i="2"/>
  <c r="N198" i="2"/>
  <c r="N305" i="2"/>
  <c r="N303" i="2"/>
  <c r="N241" i="2"/>
  <c r="N231" i="2"/>
  <c r="N191" i="2"/>
  <c r="N169" i="2"/>
  <c r="N164" i="2"/>
  <c r="N144" i="2"/>
  <c r="N139" i="2"/>
  <c r="N134" i="2"/>
  <c r="N87" i="2"/>
  <c r="N74" i="2"/>
  <c r="N60" i="2"/>
  <c r="N49" i="2"/>
  <c r="N38" i="2"/>
  <c r="N10" i="2"/>
  <c r="N292" i="2"/>
  <c r="N286" i="2"/>
  <c r="N235" i="2"/>
  <c r="N233" i="2"/>
  <c r="N210" i="2"/>
  <c r="N153" i="2"/>
  <c r="N142" i="2"/>
  <c r="N122" i="2"/>
  <c r="N111" i="2"/>
  <c r="N91" i="2"/>
  <c r="N59" i="2"/>
  <c r="N8" i="2"/>
  <c r="N296" i="2"/>
  <c r="N271" i="2"/>
  <c r="N267" i="2"/>
  <c r="N183" i="2"/>
  <c r="N179" i="2"/>
  <c r="N131" i="2"/>
  <c r="N120" i="2"/>
  <c r="N89" i="2"/>
  <c r="N82" i="2"/>
  <c r="N80" i="2"/>
  <c r="N66" i="2"/>
  <c r="N281" i="2"/>
  <c r="N225" i="2"/>
  <c r="N200" i="2"/>
  <c r="N194" i="2"/>
  <c r="N160" i="2"/>
  <c r="N116" i="2"/>
  <c r="N57" i="2"/>
  <c r="N43" i="2"/>
  <c r="N308" i="2"/>
  <c r="N302" i="2"/>
  <c r="N258" i="2"/>
  <c r="N219" i="2"/>
  <c r="N217" i="2"/>
  <c r="N190" i="2"/>
  <c r="N48" i="2"/>
  <c r="N41" i="2"/>
  <c r="N287" i="2"/>
  <c r="N252" i="2"/>
  <c r="N234" i="2"/>
  <c r="N184" i="2"/>
  <c r="N94" i="2"/>
  <c r="N9" i="2"/>
  <c r="N274" i="2"/>
  <c r="N220" i="2"/>
  <c r="N174" i="2"/>
  <c r="N151" i="2"/>
  <c r="N104" i="2"/>
  <c r="N64" i="2"/>
  <c r="N27" i="2"/>
  <c r="N304" i="2"/>
  <c r="N251" i="2"/>
  <c r="N222" i="2"/>
  <c r="N92" i="2"/>
  <c r="N282" i="2"/>
  <c r="N256" i="2"/>
  <c r="N212" i="2"/>
  <c r="N202" i="2"/>
  <c r="N188" i="2"/>
  <c r="N158" i="2"/>
  <c r="N115" i="2"/>
  <c r="N106" i="2"/>
  <c r="N99" i="2"/>
  <c r="N248" i="2"/>
  <c r="N236" i="2"/>
  <c r="N146" i="2"/>
  <c r="N129" i="2"/>
  <c r="N108" i="2"/>
  <c r="N75" i="2"/>
  <c r="N52" i="2"/>
  <c r="N50" i="2"/>
  <c r="N306" i="2"/>
  <c r="N214" i="2"/>
  <c r="N103" i="2"/>
  <c r="N54" i="2"/>
  <c r="N31" i="2"/>
  <c r="N22" i="2"/>
  <c r="N276" i="2"/>
  <c r="N263" i="2"/>
  <c r="N243" i="2"/>
  <c r="N209" i="2"/>
  <c r="N204" i="2"/>
  <c r="N162" i="2"/>
  <c r="N155" i="2"/>
  <c r="N150" i="2"/>
  <c r="N148" i="2"/>
  <c r="N119" i="2"/>
  <c r="N201" i="2"/>
  <c r="N180" i="2"/>
  <c r="N168" i="2"/>
  <c r="N182" i="2"/>
  <c r="N175" i="2"/>
  <c r="N242" i="2"/>
  <c r="N67" i="2"/>
  <c r="N28" i="2"/>
  <c r="N283" i="2"/>
  <c r="N257" i="2"/>
  <c r="N247" i="2"/>
  <c r="N218" i="2"/>
  <c r="N161" i="2"/>
  <c r="N159" i="2"/>
  <c r="N128" i="2"/>
  <c r="N102" i="2"/>
  <c r="N88" i="2"/>
  <c r="N86" i="2"/>
  <c r="G19" i="2"/>
  <c r="M19" i="2"/>
  <c r="G102" i="2"/>
  <c r="K102" i="2"/>
  <c r="I102" i="2"/>
  <c r="G131" i="2"/>
  <c r="L131" i="2"/>
  <c r="I131" i="2"/>
  <c r="G198" i="2"/>
  <c r="I198" i="2"/>
  <c r="L198" i="2"/>
  <c r="K198" i="2"/>
  <c r="G267" i="2"/>
  <c r="I267" i="2"/>
  <c r="G291" i="2"/>
  <c r="M291" i="2"/>
  <c r="I291" i="2"/>
  <c r="J13" i="2"/>
  <c r="I70" i="2"/>
  <c r="N98" i="2"/>
  <c r="H102" i="2"/>
  <c r="L109" i="2"/>
  <c r="L112" i="2"/>
  <c r="H131" i="2"/>
  <c r="M179" i="2"/>
  <c r="E196" i="2"/>
  <c r="I213" i="2"/>
  <c r="K224" i="2"/>
  <c r="A27" i="6"/>
  <c r="A27" i="7"/>
  <c r="A36" i="5"/>
  <c r="B27" i="2"/>
  <c r="G14" i="2"/>
  <c r="L14" i="2"/>
  <c r="K14" i="2"/>
  <c r="I14" i="2"/>
  <c r="G212" i="2"/>
  <c r="E212" i="2"/>
  <c r="I212" i="2"/>
  <c r="K212" i="2"/>
  <c r="G242" i="2"/>
  <c r="M242" i="2"/>
  <c r="K242" i="2"/>
  <c r="G250" i="2"/>
  <c r="M250" i="2"/>
  <c r="M7" i="2"/>
  <c r="H278" i="2"/>
  <c r="K12" i="2"/>
  <c r="G23" i="2"/>
  <c r="I23" i="2"/>
  <c r="G35" i="2"/>
  <c r="I35" i="2"/>
  <c r="E35" i="2"/>
  <c r="L35" i="2"/>
  <c r="G37" i="2"/>
  <c r="M37" i="2"/>
  <c r="K37" i="2"/>
  <c r="I68" i="2"/>
  <c r="K68" i="2"/>
  <c r="G68" i="2"/>
  <c r="G88" i="2"/>
  <c r="I88" i="2"/>
  <c r="G147" i="2"/>
  <c r="I147" i="2"/>
  <c r="M147" i="2"/>
  <c r="G152" i="2"/>
  <c r="J152" i="2"/>
  <c r="I152" i="2"/>
  <c r="G230" i="2"/>
  <c r="I230" i="2"/>
  <c r="G244" i="2"/>
  <c r="K244" i="2"/>
  <c r="G259" i="2"/>
  <c r="I259" i="2"/>
  <c r="E259" i="2"/>
  <c r="M259" i="2"/>
  <c r="E10" i="2"/>
  <c r="L13" i="2"/>
  <c r="N23" i="2"/>
  <c r="K88" i="2"/>
  <c r="N95" i="2"/>
  <c r="E99" i="2"/>
  <c r="L102" i="2"/>
  <c r="N112" i="2"/>
  <c r="M125" i="2"/>
  <c r="M131" i="2"/>
  <c r="E146" i="2"/>
  <c r="J156" i="2"/>
  <c r="H196" i="2"/>
  <c r="H287" i="2"/>
  <c r="I56" i="2"/>
  <c r="G56" i="2"/>
  <c r="K56" i="2"/>
  <c r="J56" i="2"/>
  <c r="G173" i="2"/>
  <c r="M173" i="2"/>
  <c r="J173" i="2"/>
  <c r="H45" i="2"/>
  <c r="I48" i="2"/>
  <c r="G48" i="2"/>
  <c r="K48" i="2"/>
  <c r="L48" i="2"/>
  <c r="G234" i="2"/>
  <c r="J234" i="2"/>
  <c r="E234" i="2"/>
  <c r="G158" i="2"/>
  <c r="L158" i="2"/>
  <c r="J158" i="2"/>
  <c r="I158" i="2"/>
  <c r="G224" i="2"/>
  <c r="M224" i="2"/>
  <c r="J224" i="2"/>
  <c r="I224" i="2"/>
  <c r="K314" i="1"/>
  <c r="G65" i="2"/>
  <c r="I65" i="2"/>
  <c r="L65" i="2"/>
  <c r="M65" i="2"/>
  <c r="K65" i="2"/>
  <c r="G10" i="2"/>
  <c r="K10" i="2"/>
  <c r="G25" i="2"/>
  <c r="L25" i="2"/>
  <c r="K25" i="2"/>
  <c r="I25" i="2"/>
  <c r="E25" i="2"/>
  <c r="G27" i="2"/>
  <c r="M27" i="2"/>
  <c r="I27" i="2"/>
  <c r="I29" i="2"/>
  <c r="L29" i="2"/>
  <c r="G29" i="2"/>
  <c r="M29" i="2"/>
  <c r="K29" i="2"/>
  <c r="G58" i="2"/>
  <c r="J58" i="2"/>
  <c r="G62" i="2"/>
  <c r="I62" i="2"/>
  <c r="L62" i="2"/>
  <c r="E62" i="2"/>
  <c r="G70" i="2"/>
  <c r="E70" i="2"/>
  <c r="M70" i="2"/>
  <c r="G107" i="2"/>
  <c r="I107" i="2"/>
  <c r="L107" i="2"/>
  <c r="E107" i="2"/>
  <c r="G139" i="2"/>
  <c r="M139" i="2"/>
  <c r="L139" i="2"/>
  <c r="I139" i="2"/>
  <c r="G157" i="2"/>
  <c r="I157" i="2"/>
  <c r="K157" i="2"/>
  <c r="G165" i="2"/>
  <c r="I165" i="2"/>
  <c r="K165" i="2"/>
  <c r="J165" i="2"/>
  <c r="G175" i="2"/>
  <c r="I175" i="2"/>
  <c r="M175" i="2"/>
  <c r="K175" i="2"/>
  <c r="L175" i="2"/>
  <c r="J175" i="2"/>
  <c r="G191" i="2"/>
  <c r="I191" i="2"/>
  <c r="E191" i="2"/>
  <c r="I4" i="2"/>
  <c r="M13" i="2"/>
  <c r="L58" i="2"/>
  <c r="H61" i="2"/>
  <c r="J65" i="2"/>
  <c r="L70" i="2"/>
  <c r="L88" i="2"/>
  <c r="I91" i="2"/>
  <c r="M102" i="2"/>
  <c r="E129" i="2"/>
  <c r="N135" i="2"/>
  <c r="N172" i="2"/>
  <c r="H190" i="2"/>
  <c r="N196" i="2"/>
  <c r="N199" i="2"/>
  <c r="N216" i="2"/>
  <c r="N272" i="2"/>
  <c r="L299" i="2"/>
  <c r="G86" i="2"/>
  <c r="I86" i="2"/>
  <c r="G94" i="2"/>
  <c r="G119" i="2"/>
  <c r="G143" i="2"/>
  <c r="I143" i="2"/>
  <c r="G145" i="2"/>
  <c r="L145" i="2"/>
  <c r="G154" i="2"/>
  <c r="M154" i="2"/>
  <c r="G163" i="2"/>
  <c r="G182" i="2"/>
  <c r="G184" i="2"/>
  <c r="G194" i="2"/>
  <c r="M194" i="2"/>
  <c r="K194" i="2"/>
  <c r="G210" i="2"/>
  <c r="G217" i="2"/>
  <c r="E217" i="2"/>
  <c r="L217" i="2"/>
  <c r="G226" i="2"/>
  <c r="G228" i="2"/>
  <c r="G271" i="2"/>
  <c r="E271" i="2"/>
  <c r="M271" i="2"/>
  <c r="G273" i="2"/>
  <c r="I273" i="2"/>
  <c r="K28" i="2"/>
  <c r="E40" i="2"/>
  <c r="I72" i="2"/>
  <c r="E77" i="2"/>
  <c r="J121" i="2"/>
  <c r="E131" i="2"/>
  <c r="J145" i="2"/>
  <c r="L154" i="2"/>
  <c r="E164" i="2"/>
  <c r="L182" i="2"/>
  <c r="M184" i="2"/>
  <c r="E238" i="2"/>
  <c r="E276" i="2"/>
  <c r="J307" i="2"/>
  <c r="J299" i="2"/>
  <c r="J291" i="2"/>
  <c r="J283" i="2"/>
  <c r="J275" i="2"/>
  <c r="J267" i="2"/>
  <c r="J259" i="2"/>
  <c r="J251" i="2"/>
  <c r="J243" i="2"/>
  <c r="J235" i="2"/>
  <c r="J227" i="2"/>
  <c r="J219" i="2"/>
  <c r="J211" i="2"/>
  <c r="J203" i="2"/>
  <c r="J195" i="2"/>
  <c r="J187" i="2"/>
  <c r="J179" i="2"/>
  <c r="J171" i="2"/>
  <c r="J163" i="2"/>
  <c r="J155" i="2"/>
  <c r="J147" i="2"/>
  <c r="J139" i="2"/>
  <c r="J131" i="2"/>
  <c r="J123" i="2"/>
  <c r="J115" i="2"/>
  <c r="J107" i="2"/>
  <c r="J99" i="2"/>
  <c r="J91" i="2"/>
  <c r="J83" i="2"/>
  <c r="J75" i="2"/>
  <c r="J67" i="2"/>
  <c r="J59" i="2"/>
  <c r="J51" i="2"/>
  <c r="J43" i="2"/>
  <c r="J35" i="2"/>
  <c r="J27" i="2"/>
  <c r="J19" i="2"/>
  <c r="J11" i="2"/>
  <c r="J309" i="2"/>
  <c r="J300" i="2"/>
  <c r="J286" i="2"/>
  <c r="J277" i="2"/>
  <c r="J268" i="2"/>
  <c r="J254" i="2"/>
  <c r="J223" i="2"/>
  <c r="J205" i="2"/>
  <c r="J196" i="2"/>
  <c r="J151" i="2"/>
  <c r="J125" i="2"/>
  <c r="J112" i="2"/>
  <c r="J108" i="2"/>
  <c r="J95" i="2"/>
  <c r="J82" i="2"/>
  <c r="J78" i="2"/>
  <c r="J297" i="2"/>
  <c r="J282" i="2"/>
  <c r="J278" i="2"/>
  <c r="J263" i="2"/>
  <c r="J252" i="2"/>
  <c r="J233" i="2"/>
  <c r="J206" i="2"/>
  <c r="J184" i="2"/>
  <c r="J169" i="2"/>
  <c r="J154" i="2"/>
  <c r="J136" i="2"/>
  <c r="J114" i="2"/>
  <c r="J100" i="2"/>
  <c r="J89" i="2"/>
  <c r="J44" i="2"/>
  <c r="J31" i="2"/>
  <c r="J18" i="2"/>
  <c r="J14" i="2"/>
  <c r="J294" i="2"/>
  <c r="J279" i="2"/>
  <c r="J249" i="2"/>
  <c r="J207" i="2"/>
  <c r="J181" i="2"/>
  <c r="J166" i="2"/>
  <c r="J148" i="2"/>
  <c r="J126" i="2"/>
  <c r="J97" i="2"/>
  <c r="J79" i="2"/>
  <c r="J45" i="2"/>
  <c r="J32" i="2"/>
  <c r="J28" i="2"/>
  <c r="J15" i="2"/>
  <c r="J298" i="2"/>
  <c r="J289" i="2"/>
  <c r="J149" i="2"/>
  <c r="J143" i="2"/>
  <c r="J118" i="2"/>
  <c r="J104" i="2"/>
  <c r="J101" i="2"/>
  <c r="J98" i="2"/>
  <c r="J87" i="2"/>
  <c r="J81" i="2"/>
  <c r="J66" i="2"/>
  <c r="J63" i="2"/>
  <c r="J60" i="2"/>
  <c r="J54" i="2"/>
  <c r="J23" i="2"/>
  <c r="J287" i="2"/>
  <c r="J281" i="2"/>
  <c r="J255" i="2"/>
  <c r="J308" i="2"/>
  <c r="J305" i="2"/>
  <c r="J302" i="2"/>
  <c r="J276" i="2"/>
  <c r="J273" i="2"/>
  <c r="J270" i="2"/>
  <c r="J244" i="2"/>
  <c r="J241" i="2"/>
  <c r="J232" i="2"/>
  <c r="J220" i="2"/>
  <c r="J214" i="2"/>
  <c r="J188" i="2"/>
  <c r="J159" i="2"/>
  <c r="J153" i="2"/>
  <c r="J284" i="2"/>
  <c r="J250" i="2"/>
  <c r="J230" i="2"/>
  <c r="J225" i="2"/>
  <c r="J210" i="2"/>
  <c r="J200" i="2"/>
  <c r="J190" i="2"/>
  <c r="J133" i="2"/>
  <c r="J120" i="2"/>
  <c r="J102" i="2"/>
  <c r="J94" i="2"/>
  <c r="J76" i="2"/>
  <c r="J73" i="2"/>
  <c r="J48" i="2"/>
  <c r="J37" i="2"/>
  <c r="J12" i="2"/>
  <c r="J9" i="2"/>
  <c r="J293" i="2"/>
  <c r="J228" i="2"/>
  <c r="J215" i="2"/>
  <c r="J266" i="2"/>
  <c r="J248" i="2"/>
  <c r="J193" i="2"/>
  <c r="J176" i="2"/>
  <c r="J92" i="2"/>
  <c r="J71" i="2"/>
  <c r="J40" i="2"/>
  <c r="J7" i="2"/>
  <c r="J288" i="2"/>
  <c r="J257" i="2"/>
  <c r="J247" i="2"/>
  <c r="J239" i="2"/>
  <c r="J212" i="2"/>
  <c r="J172" i="2"/>
  <c r="J157" i="2"/>
  <c r="J146" i="2"/>
  <c r="J137" i="2"/>
  <c r="J124" i="2"/>
  <c r="J113" i="2"/>
  <c r="J86" i="2"/>
  <c r="J24" i="2"/>
  <c r="J265" i="2"/>
  <c r="J261" i="2"/>
  <c r="J237" i="2"/>
  <c r="J135" i="2"/>
  <c r="J93" i="2"/>
  <c r="J84" i="2"/>
  <c r="J68" i="2"/>
  <c r="J61" i="2"/>
  <c r="J52" i="2"/>
  <c r="J17" i="2"/>
  <c r="J10" i="2"/>
  <c r="J271" i="2"/>
  <c r="J269" i="2"/>
  <c r="J229" i="2"/>
  <c r="J183" i="2"/>
  <c r="J142" i="2"/>
  <c r="J122" i="2"/>
  <c r="J111" i="2"/>
  <c r="J29" i="2"/>
  <c r="J246" i="2"/>
  <c r="J177" i="2"/>
  <c r="J140" i="2"/>
  <c r="J129" i="2"/>
  <c r="J116" i="2"/>
  <c r="J80" i="2"/>
  <c r="J50" i="2"/>
  <c r="J20" i="2"/>
  <c r="J6" i="2"/>
  <c r="J306" i="2"/>
  <c r="J304" i="2"/>
  <c r="J242" i="2"/>
  <c r="J240" i="2"/>
  <c r="J213" i="2"/>
  <c r="J138" i="2"/>
  <c r="J127" i="2"/>
  <c r="J103" i="2"/>
  <c r="J34" i="2"/>
  <c r="J25" i="2"/>
  <c r="J4" i="2"/>
  <c r="B49" i="7"/>
  <c r="B49" i="6"/>
  <c r="B58" i="5"/>
  <c r="C49" i="2"/>
  <c r="G124" i="2"/>
  <c r="I124" i="2"/>
  <c r="G136" i="2"/>
  <c r="M136" i="2"/>
  <c r="G172" i="2"/>
  <c r="I172" i="2"/>
  <c r="G177" i="2"/>
  <c r="I177" i="2"/>
  <c r="L177" i="2"/>
  <c r="G219" i="2"/>
  <c r="G221" i="2"/>
  <c r="E221" i="2"/>
  <c r="M221" i="2"/>
  <c r="K221" i="2"/>
  <c r="I221" i="2"/>
  <c r="G239" i="2"/>
  <c r="I239" i="2"/>
  <c r="G252" i="2"/>
  <c r="G275" i="2"/>
  <c r="L275" i="2"/>
  <c r="I275" i="2"/>
  <c r="E275" i="2"/>
  <c r="E295" i="2"/>
  <c r="G304" i="2"/>
  <c r="I304" i="2"/>
  <c r="M304" i="2"/>
  <c r="G306" i="2"/>
  <c r="L306" i="2"/>
  <c r="E4" i="2"/>
  <c r="E136" i="2"/>
  <c r="K145" i="2"/>
  <c r="M182" i="2"/>
  <c r="E209" i="2"/>
  <c r="E224" i="2"/>
  <c r="E226" i="2"/>
  <c r="E250" i="2"/>
  <c r="B20" i="7"/>
  <c r="B29" i="5"/>
  <c r="B20" i="6"/>
  <c r="C20" i="2"/>
  <c r="E258" i="2"/>
  <c r="A18" i="7"/>
  <c r="A18" i="6"/>
  <c r="A27" i="5"/>
  <c r="E256" i="2"/>
  <c r="J295" i="2"/>
  <c r="B7" i="7"/>
  <c r="B7" i="6"/>
  <c r="B16" i="5"/>
  <c r="C7" i="2"/>
  <c r="A11" i="6"/>
  <c r="A11" i="7"/>
  <c r="A20" i="5"/>
  <c r="B11" i="2"/>
  <c r="A15" i="7"/>
  <c r="A15" i="6"/>
  <c r="A24" i="5"/>
  <c r="B15" i="2"/>
  <c r="A43" i="7"/>
  <c r="A43" i="6"/>
  <c r="A52" i="5"/>
  <c r="B22" i="7"/>
  <c r="B22" i="6"/>
  <c r="B31" i="5"/>
  <c r="C22" i="2"/>
  <c r="A24" i="7"/>
  <c r="A24" i="6"/>
  <c r="A33" i="5"/>
  <c r="B24" i="2"/>
  <c r="B28" i="7"/>
  <c r="B28" i="6"/>
  <c r="B37" i="5"/>
  <c r="C28" i="2"/>
  <c r="G18" i="2"/>
  <c r="B24" i="7"/>
  <c r="B24" i="6"/>
  <c r="B33" i="5"/>
  <c r="C24" i="2"/>
  <c r="A26" i="7"/>
  <c r="A26" i="6"/>
  <c r="A35" i="5"/>
  <c r="B26" i="2"/>
  <c r="A56" i="7"/>
  <c r="A56" i="6"/>
  <c r="A65" i="5"/>
  <c r="B56" i="2"/>
  <c r="G24" i="2"/>
  <c r="M24" i="2"/>
  <c r="I24" i="2"/>
  <c r="G39" i="2"/>
  <c r="M39" i="2"/>
  <c r="G67" i="2"/>
  <c r="G72" i="2"/>
  <c r="G77" i="2"/>
  <c r="G85" i="2"/>
  <c r="M85" i="2"/>
  <c r="K85" i="2"/>
  <c r="G98" i="2"/>
  <c r="M98" i="2"/>
  <c r="K98" i="2"/>
  <c r="G103" i="2"/>
  <c r="M103" i="2"/>
  <c r="L103" i="2"/>
  <c r="G121" i="2"/>
  <c r="G128" i="2"/>
  <c r="L128" i="2"/>
  <c r="I128" i="2"/>
  <c r="G149" i="2"/>
  <c r="L149" i="2"/>
  <c r="G151" i="2"/>
  <c r="L151" i="2"/>
  <c r="G181" i="2"/>
  <c r="I181" i="2"/>
  <c r="M181" i="2"/>
  <c r="K181" i="2"/>
  <c r="G216" i="2"/>
  <c r="I216" i="2"/>
  <c r="G258" i="2"/>
  <c r="K258" i="2"/>
  <c r="G266" i="2"/>
  <c r="M266" i="2"/>
  <c r="G307" i="2"/>
  <c r="I307" i="2"/>
  <c r="E14" i="2"/>
  <c r="E16" i="2"/>
  <c r="L61" i="2"/>
  <c r="L77" i="2"/>
  <c r="I94" i="2"/>
  <c r="K103" i="2"/>
  <c r="E144" i="2"/>
  <c r="E169" i="2"/>
  <c r="I190" i="2"/>
  <c r="J197" i="2"/>
  <c r="I219" i="2"/>
  <c r="E246" i="2"/>
  <c r="M258" i="2"/>
  <c r="E293" i="2"/>
  <c r="K306" i="2"/>
  <c r="M309" i="2"/>
  <c r="G59" i="2"/>
  <c r="M59" i="2"/>
  <c r="I59" i="2"/>
  <c r="G82" i="2"/>
  <c r="K82" i="2"/>
  <c r="G113" i="2"/>
  <c r="L113" i="2"/>
  <c r="I113" i="2"/>
  <c r="E113" i="2"/>
  <c r="G123" i="2"/>
  <c r="I123" i="2"/>
  <c r="G142" i="2"/>
  <c r="M142" i="2"/>
  <c r="L142" i="2"/>
  <c r="E142" i="2"/>
  <c r="G144" i="2"/>
  <c r="I144" i="2"/>
  <c r="L144" i="2"/>
  <c r="K144" i="2"/>
  <c r="G176" i="2"/>
  <c r="M176" i="2"/>
  <c r="G202" i="2"/>
  <c r="E202" i="2"/>
  <c r="M202" i="2"/>
  <c r="K202" i="2"/>
  <c r="G209" i="2"/>
  <c r="M209" i="2"/>
  <c r="G243" i="2"/>
  <c r="L243" i="2"/>
  <c r="I243" i="2"/>
  <c r="E243" i="2"/>
  <c r="G298" i="2"/>
  <c r="L298" i="2"/>
  <c r="M298" i="2"/>
  <c r="E5" i="2"/>
  <c r="E48" i="2"/>
  <c r="E57" i="2"/>
  <c r="M77" i="2"/>
  <c r="K94" i="2"/>
  <c r="E125" i="2"/>
  <c r="E137" i="2"/>
  <c r="I176" i="2"/>
  <c r="K183" i="2"/>
  <c r="E186" i="2"/>
  <c r="K197" i="2"/>
  <c r="J202" i="2"/>
  <c r="I222" i="2"/>
  <c r="J274" i="2"/>
  <c r="I301" i="2"/>
  <c r="E310" i="2"/>
  <c r="B6" i="7"/>
  <c r="B6" i="6"/>
  <c r="B15" i="5"/>
  <c r="I41" i="2"/>
  <c r="G41" i="2"/>
  <c r="K41" i="2"/>
  <c r="G51" i="2"/>
  <c r="L51" i="2"/>
  <c r="G64" i="2"/>
  <c r="M64" i="2"/>
  <c r="K64" i="2"/>
  <c r="I64" i="2"/>
  <c r="G95" i="2"/>
  <c r="L95" i="2"/>
  <c r="K95" i="2"/>
  <c r="G105" i="2"/>
  <c r="L105" i="2"/>
  <c r="I105" i="2"/>
  <c r="K105" i="2"/>
  <c r="G110" i="2"/>
  <c r="L110" i="2"/>
  <c r="I110" i="2"/>
  <c r="G118" i="2"/>
  <c r="I118" i="2"/>
  <c r="M118" i="2"/>
  <c r="G133" i="2"/>
  <c r="M133" i="2"/>
  <c r="I133" i="2"/>
  <c r="G135" i="2"/>
  <c r="L135" i="2"/>
  <c r="G153" i="2"/>
  <c r="M153" i="2"/>
  <c r="K153" i="2"/>
  <c r="E153" i="2"/>
  <c r="G169" i="2"/>
  <c r="M169" i="2"/>
  <c r="G204" i="2"/>
  <c r="I204" i="2"/>
  <c r="K204" i="2"/>
  <c r="E204" i="2"/>
  <c r="G218" i="2"/>
  <c r="M218" i="2"/>
  <c r="G220" i="2"/>
  <c r="I220" i="2"/>
  <c r="E220" i="2"/>
  <c r="G227" i="2"/>
  <c r="L227" i="2"/>
  <c r="G245" i="2"/>
  <c r="G296" i="2"/>
  <c r="M296" i="2"/>
  <c r="I296" i="2"/>
  <c r="G309" i="2"/>
  <c r="I309" i="2"/>
  <c r="L309" i="2"/>
  <c r="K309" i="2"/>
  <c r="E78" i="2"/>
  <c r="I85" i="2"/>
  <c r="M94" i="2"/>
  <c r="E97" i="2"/>
  <c r="E104" i="2"/>
  <c r="L153" i="2"/>
  <c r="E156" i="2"/>
  <c r="E172" i="2"/>
  <c r="K176" i="2"/>
  <c r="E179" i="2"/>
  <c r="L202" i="2"/>
  <c r="I217" i="2"/>
  <c r="J222" i="2"/>
  <c r="E239" i="2"/>
  <c r="L251" i="2"/>
  <c r="K266" i="2"/>
  <c r="E299" i="2"/>
  <c r="J301" i="2"/>
  <c r="G26" i="2"/>
  <c r="L26" i="2"/>
  <c r="G31" i="2"/>
  <c r="L31" i="2"/>
  <c r="K31" i="2"/>
  <c r="G46" i="2"/>
  <c r="L46" i="2"/>
  <c r="M46" i="2"/>
  <c r="F79" i="2"/>
  <c r="G100" i="2"/>
  <c r="K100" i="2"/>
  <c r="E100" i="2"/>
  <c r="G162" i="2"/>
  <c r="K162" i="2"/>
  <c r="G164" i="2"/>
  <c r="K164" i="2"/>
  <c r="G183" i="2"/>
  <c r="M183" i="2"/>
  <c r="I183" i="2"/>
  <c r="G190" i="2"/>
  <c r="K190" i="2"/>
  <c r="G229" i="2"/>
  <c r="I229" i="2"/>
  <c r="M229" i="2"/>
  <c r="G238" i="2"/>
  <c r="M238" i="2"/>
  <c r="K238" i="2"/>
  <c r="I238" i="2"/>
  <c r="G247" i="2"/>
  <c r="I247" i="2"/>
  <c r="G272" i="2"/>
  <c r="G274" i="2"/>
  <c r="E34" i="2"/>
  <c r="J41" i="2"/>
  <c r="E46" i="2"/>
  <c r="L59" i="2"/>
  <c r="J64" i="2"/>
  <c r="J85" i="2"/>
  <c r="E109" i="2"/>
  <c r="K113" i="2"/>
  <c r="E118" i="2"/>
  <c r="J144" i="2"/>
  <c r="I169" i="2"/>
  <c r="L176" i="2"/>
  <c r="L181" i="2"/>
  <c r="E198" i="2"/>
  <c r="J217" i="2"/>
  <c r="E230" i="2"/>
  <c r="E264" i="2"/>
  <c r="L274" i="2"/>
  <c r="K304" i="2"/>
  <c r="E307" i="2"/>
  <c r="A8" i="7"/>
  <c r="A17" i="5"/>
  <c r="A8" i="6"/>
  <c r="A19" i="7"/>
  <c r="A19" i="6"/>
  <c r="A28" i="5"/>
  <c r="B19" i="2"/>
  <c r="G171" i="2"/>
  <c r="M171" i="2"/>
  <c r="I171" i="2"/>
  <c r="G185" i="2"/>
  <c r="I185" i="2"/>
  <c r="M185" i="2"/>
  <c r="L185" i="2"/>
  <c r="E185" i="2"/>
  <c r="G253" i="2"/>
  <c r="M253" i="2"/>
  <c r="I253" i="2"/>
  <c r="E253" i="2"/>
  <c r="G270" i="2"/>
  <c r="G276" i="2"/>
  <c r="G280" i="2"/>
  <c r="G282" i="2"/>
  <c r="M282" i="2"/>
  <c r="G288" i="2"/>
  <c r="I288" i="2"/>
  <c r="G301" i="2"/>
  <c r="E301" i="2"/>
  <c r="E32" i="2"/>
  <c r="M41" i="2"/>
  <c r="L64" i="2"/>
  <c r="E67" i="2"/>
  <c r="L85" i="2"/>
  <c r="M113" i="2"/>
  <c r="E128" i="2"/>
  <c r="E149" i="2"/>
  <c r="I151" i="2"/>
  <c r="L169" i="2"/>
  <c r="E184" i="2"/>
  <c r="M217" i="2"/>
  <c r="K220" i="2"/>
  <c r="I227" i="2"/>
  <c r="K239" i="2"/>
  <c r="E249" i="2"/>
  <c r="E267" i="2"/>
  <c r="I272" i="2"/>
  <c r="M274" i="2"/>
  <c r="B8" i="7"/>
  <c r="B8" i="6"/>
  <c r="B17" i="5"/>
  <c r="C8" i="2"/>
  <c r="A17" i="6"/>
  <c r="A17" i="7"/>
  <c r="A26" i="5"/>
  <c r="B17" i="2"/>
  <c r="A29" i="7"/>
  <c r="A29" i="6"/>
  <c r="A38" i="5"/>
  <c r="B51" i="7"/>
  <c r="B51" i="6"/>
  <c r="B60" i="5"/>
  <c r="M18" i="2"/>
  <c r="G28" i="2"/>
  <c r="G61" i="2"/>
  <c r="I61" i="2"/>
  <c r="K61" i="2"/>
  <c r="G130" i="2"/>
  <c r="G137" i="2"/>
  <c r="I137" i="2"/>
  <c r="G178" i="2"/>
  <c r="L178" i="2"/>
  <c r="G197" i="2"/>
  <c r="G222" i="2"/>
  <c r="E222" i="2"/>
  <c r="G249" i="2"/>
  <c r="G251" i="2"/>
  <c r="I251" i="2"/>
  <c r="G284" i="2"/>
  <c r="I284" i="2"/>
  <c r="K284" i="2"/>
  <c r="G294" i="2"/>
  <c r="M294" i="2"/>
  <c r="K294" i="2"/>
  <c r="I39" i="2"/>
  <c r="E53" i="2"/>
  <c r="E60" i="2"/>
  <c r="I95" i="2"/>
  <c r="E123" i="2"/>
  <c r="M137" i="2"/>
  <c r="E147" i="2"/>
  <c r="I163" i="2"/>
  <c r="K172" i="2"/>
  <c r="M227" i="2"/>
  <c r="L239" i="2"/>
  <c r="E270" i="2"/>
  <c r="J272" i="2"/>
  <c r="E283" i="2"/>
  <c r="E294" i="2"/>
  <c r="J296" i="2"/>
  <c r="B36" i="7"/>
  <c r="B36" i="6"/>
  <c r="B45" i="5"/>
  <c r="C36" i="2"/>
  <c r="A38" i="7"/>
  <c r="A38" i="6"/>
  <c r="A47" i="5"/>
  <c r="A71" i="7"/>
  <c r="A71" i="6"/>
  <c r="A80" i="5"/>
  <c r="B71" i="2"/>
  <c r="B78" i="7"/>
  <c r="B78" i="6"/>
  <c r="B87" i="5"/>
  <c r="A61" i="6"/>
  <c r="A61" i="7"/>
  <c r="A70" i="5"/>
  <c r="B61" i="2"/>
  <c r="A86" i="7"/>
  <c r="A86" i="6"/>
  <c r="A95" i="5"/>
  <c r="B86" i="2"/>
  <c r="K310" i="2"/>
  <c r="A23" i="6"/>
  <c r="A23" i="7"/>
  <c r="A32" i="5"/>
  <c r="B23" i="2"/>
  <c r="B47" i="7"/>
  <c r="B47" i="6"/>
  <c r="B56" i="5"/>
  <c r="C47" i="2"/>
  <c r="E59" i="2"/>
  <c r="E73" i="2"/>
  <c r="E82" i="2"/>
  <c r="E91" i="2"/>
  <c r="E200" i="2"/>
  <c r="E296" i="2"/>
  <c r="E298" i="2"/>
  <c r="M310" i="2"/>
  <c r="A7" i="6"/>
  <c r="A7" i="7"/>
  <c r="A16" i="5"/>
  <c r="B7" i="2"/>
  <c r="E66" i="2"/>
  <c r="E157" i="2"/>
  <c r="E216" i="2"/>
  <c r="E273" i="2"/>
  <c r="E288" i="2"/>
  <c r="B12" i="7"/>
  <c r="B12" i="6"/>
  <c r="B21" i="5"/>
  <c r="A39" i="7"/>
  <c r="A39" i="6"/>
  <c r="A48" i="5"/>
  <c r="B39" i="2"/>
  <c r="F90" i="2"/>
  <c r="B76" i="7"/>
  <c r="B76" i="6"/>
  <c r="B85" i="5"/>
  <c r="B98" i="7"/>
  <c r="B98" i="6"/>
  <c r="B107" i="5"/>
  <c r="C98" i="2"/>
  <c r="E210" i="2"/>
  <c r="E284" i="2"/>
  <c r="E309" i="2"/>
  <c r="B5" i="7"/>
  <c r="B5" i="6"/>
  <c r="B14" i="5"/>
  <c r="C5" i="2"/>
  <c r="B95" i="7"/>
  <c r="B95" i="6"/>
  <c r="B104" i="5"/>
  <c r="C95" i="2"/>
  <c r="B107" i="7"/>
  <c r="B107" i="6"/>
  <c r="B116" i="5"/>
  <c r="C107" i="2"/>
  <c r="G255" i="2"/>
  <c r="E255" i="2"/>
  <c r="G262" i="2"/>
  <c r="M262" i="2"/>
  <c r="G290" i="2"/>
  <c r="I292" i="2"/>
  <c r="E42" i="2"/>
  <c r="E72" i="2"/>
  <c r="E115" i="2"/>
  <c r="E139" i="2"/>
  <c r="E141" i="2"/>
  <c r="E165" i="2"/>
  <c r="E182" i="2"/>
  <c r="E241" i="2"/>
  <c r="K290" i="2"/>
  <c r="K292" i="2"/>
  <c r="K296" i="2"/>
  <c r="G310" i="2"/>
  <c r="I310" i="2"/>
  <c r="E130" i="2"/>
  <c r="E152" i="2"/>
  <c r="E178" i="2"/>
  <c r="E205" i="2"/>
  <c r="I255" i="2"/>
  <c r="E282" i="2"/>
  <c r="L290" i="2"/>
  <c r="A4" i="7"/>
  <c r="A4" i="6"/>
  <c r="A13" i="5"/>
  <c r="A10" i="7"/>
  <c r="A10" i="6"/>
  <c r="A19" i="5"/>
  <c r="A31" i="6"/>
  <c r="A31" i="7"/>
  <c r="A40" i="5"/>
  <c r="B31" i="2"/>
  <c r="B32" i="7"/>
  <c r="B32" i="6"/>
  <c r="B41" i="5"/>
  <c r="C32" i="2"/>
  <c r="B38" i="7"/>
  <c r="B38" i="6"/>
  <c r="B47" i="5"/>
  <c r="C38" i="2"/>
  <c r="A47" i="7"/>
  <c r="A47" i="6"/>
  <c r="A56" i="5"/>
  <c r="B47" i="2"/>
  <c r="A103" i="7"/>
  <c r="A103" i="6"/>
  <c r="A112" i="5"/>
  <c r="B103" i="2"/>
  <c r="B113" i="7"/>
  <c r="B113" i="6"/>
  <c r="B122" i="5"/>
  <c r="B143" i="7"/>
  <c r="B143" i="6"/>
  <c r="B152" i="5"/>
  <c r="A41" i="7"/>
  <c r="A41" i="6"/>
  <c r="A50" i="5"/>
  <c r="A72" i="7"/>
  <c r="A72" i="6"/>
  <c r="A81" i="5"/>
  <c r="A79" i="7"/>
  <c r="A79" i="6"/>
  <c r="A88" i="5"/>
  <c r="B79" i="2"/>
  <c r="G126" i="2"/>
  <c r="A111" i="7"/>
  <c r="A111" i="6"/>
  <c r="A120" i="5"/>
  <c r="B111" i="2"/>
  <c r="B35" i="7"/>
  <c r="B35" i="6"/>
  <c r="B44" i="5"/>
  <c r="C35" i="2"/>
  <c r="A105" i="7"/>
  <c r="A105" i="6"/>
  <c r="A114" i="5"/>
  <c r="B62" i="7"/>
  <c r="B62" i="6"/>
  <c r="B71" i="5"/>
  <c r="C62" i="2"/>
  <c r="B68" i="7"/>
  <c r="B68" i="6"/>
  <c r="B77" i="5"/>
  <c r="B115" i="6"/>
  <c r="B115" i="7"/>
  <c r="B124" i="5"/>
  <c r="C115" i="2"/>
  <c r="G148" i="2"/>
  <c r="G166" i="2"/>
  <c r="G174" i="2"/>
  <c r="G187" i="2"/>
  <c r="G192" i="2"/>
  <c r="I192" i="2"/>
  <c r="G195" i="2"/>
  <c r="G203" i="2"/>
  <c r="G211" i="2"/>
  <c r="G214" i="2"/>
  <c r="G240" i="2"/>
  <c r="G248" i="2"/>
  <c r="I248" i="2"/>
  <c r="G264" i="2"/>
  <c r="I264" i="2"/>
  <c r="M264" i="2"/>
  <c r="G285" i="2"/>
  <c r="G303" i="2"/>
  <c r="E303" i="2"/>
  <c r="I308" i="2"/>
  <c r="K18" i="2"/>
  <c r="K21" i="2"/>
  <c r="K79" i="2"/>
  <c r="E112" i="2"/>
  <c r="K136" i="2"/>
  <c r="K149" i="2"/>
  <c r="K154" i="2"/>
  <c r="E163" i="2"/>
  <c r="K166" i="2"/>
  <c r="E180" i="2"/>
  <c r="L203" i="2"/>
  <c r="K213" i="2"/>
  <c r="E235" i="2"/>
  <c r="E245" i="2"/>
  <c r="E252" i="2"/>
  <c r="K255" i="2"/>
  <c r="K264" i="2"/>
  <c r="K273" i="2"/>
  <c r="K280" i="2"/>
  <c r="B53" i="7"/>
  <c r="B53" i="6"/>
  <c r="B62" i="5"/>
  <c r="C53" i="2"/>
  <c r="B73" i="7"/>
  <c r="B73" i="6"/>
  <c r="B82" i="5"/>
  <c r="B80" i="7"/>
  <c r="B80" i="6"/>
  <c r="B89" i="5"/>
  <c r="C80" i="2"/>
  <c r="A120" i="7"/>
  <c r="A120" i="6"/>
  <c r="A129" i="5"/>
  <c r="B120" i="2"/>
  <c r="E227" i="2"/>
  <c r="E237" i="2"/>
  <c r="E304" i="2"/>
  <c r="E306" i="2"/>
  <c r="K307" i="2"/>
  <c r="K299" i="2"/>
  <c r="K291" i="2"/>
  <c r="K283" i="2"/>
  <c r="K275" i="2"/>
  <c r="K267" i="2"/>
  <c r="K259" i="2"/>
  <c r="K251" i="2"/>
  <c r="K243" i="2"/>
  <c r="K235" i="2"/>
  <c r="K227" i="2"/>
  <c r="K219" i="2"/>
  <c r="K211" i="2"/>
  <c r="K203" i="2"/>
  <c r="K195" i="2"/>
  <c r="K187" i="2"/>
  <c r="K179" i="2"/>
  <c r="K171" i="2"/>
  <c r="K163" i="2"/>
  <c r="K155" i="2"/>
  <c r="K147" i="2"/>
  <c r="K139" i="2"/>
  <c r="K131" i="2"/>
  <c r="K123" i="2"/>
  <c r="K115" i="2"/>
  <c r="K107" i="2"/>
  <c r="K99" i="2"/>
  <c r="K91" i="2"/>
  <c r="K83" i="2"/>
  <c r="K75" i="2"/>
  <c r="K67" i="2"/>
  <c r="K59" i="2"/>
  <c r="K51" i="2"/>
  <c r="K43" i="2"/>
  <c r="K35" i="2"/>
  <c r="K27" i="2"/>
  <c r="K19" i="2"/>
  <c r="K11" i="2"/>
  <c r="K241" i="2"/>
  <c r="K232" i="2"/>
  <c r="K214" i="2"/>
  <c r="K178" i="2"/>
  <c r="K169" i="2"/>
  <c r="K160" i="2"/>
  <c r="K138" i="2"/>
  <c r="K134" i="2"/>
  <c r="K301" i="2"/>
  <c r="K256" i="2"/>
  <c r="K237" i="2"/>
  <c r="K210" i="2"/>
  <c r="K188" i="2"/>
  <c r="K158" i="2"/>
  <c r="K140" i="2"/>
  <c r="K129" i="2"/>
  <c r="K118" i="2"/>
  <c r="K93" i="2"/>
  <c r="K74" i="2"/>
  <c r="K70" i="2"/>
  <c r="K57" i="2"/>
  <c r="K53" i="2"/>
  <c r="K298" i="2"/>
  <c r="K287" i="2"/>
  <c r="K268" i="2"/>
  <c r="K253" i="2"/>
  <c r="K234" i="2"/>
  <c r="K215" i="2"/>
  <c r="K196" i="2"/>
  <c r="K185" i="2"/>
  <c r="K170" i="2"/>
  <c r="K159" i="2"/>
  <c r="K137" i="2"/>
  <c r="K130" i="2"/>
  <c r="K119" i="2"/>
  <c r="K101" i="2"/>
  <c r="K90" i="2"/>
  <c r="K71" i="2"/>
  <c r="K58" i="2"/>
  <c r="K54" i="2"/>
  <c r="K295" i="2"/>
  <c r="K272" i="2"/>
  <c r="K269" i="2"/>
  <c r="K263" i="2"/>
  <c r="K228" i="2"/>
  <c r="K207" i="2"/>
  <c r="K184" i="2"/>
  <c r="K152" i="2"/>
  <c r="K146" i="2"/>
  <c r="K135" i="2"/>
  <c r="K26" i="2"/>
  <c r="K278" i="2"/>
  <c r="K261" i="2"/>
  <c r="K282" i="2"/>
  <c r="K250" i="2"/>
  <c r="K229" i="2"/>
  <c r="K226" i="2"/>
  <c r="K217" i="2"/>
  <c r="K191" i="2"/>
  <c r="A21" i="6"/>
  <c r="A21" i="7"/>
  <c r="A30" i="5"/>
  <c r="B39" i="7"/>
  <c r="B39" i="6"/>
  <c r="B48" i="5"/>
  <c r="C39" i="2"/>
  <c r="A55" i="7"/>
  <c r="A55" i="6"/>
  <c r="A64" i="5"/>
  <c r="B55" i="2"/>
  <c r="G9" i="2"/>
  <c r="P9" i="2" s="1"/>
  <c r="G30" i="2"/>
  <c r="G33" i="2"/>
  <c r="G54" i="2"/>
  <c r="G60" i="2"/>
  <c r="G63" i="2"/>
  <c r="G81" i="2"/>
  <c r="G84" i="2"/>
  <c r="I84" i="2"/>
  <c r="G87" i="2"/>
  <c r="G90" i="2"/>
  <c r="G93" i="2"/>
  <c r="G96" i="2"/>
  <c r="I96" i="2"/>
  <c r="G111" i="2"/>
  <c r="G114" i="2"/>
  <c r="G120" i="2"/>
  <c r="G129" i="2"/>
  <c r="G140" i="2"/>
  <c r="G155" i="2"/>
  <c r="I155" i="2"/>
  <c r="G160" i="2"/>
  <c r="G168" i="2"/>
  <c r="G189" i="2"/>
  <c r="G205" i="2"/>
  <c r="G261" i="2"/>
  <c r="G277" i="2"/>
  <c r="K4" i="2"/>
  <c r="K34" i="2"/>
  <c r="E50" i="2"/>
  <c r="M54" i="2"/>
  <c r="K62" i="2"/>
  <c r="E80" i="2"/>
  <c r="L81" i="2"/>
  <c r="K89" i="2"/>
  <c r="K151" i="2"/>
  <c r="K161" i="2"/>
  <c r="I168" i="2"/>
  <c r="K173" i="2"/>
  <c r="E192" i="2"/>
  <c r="M205" i="2"/>
  <c r="E242" i="2"/>
  <c r="M248" i="2"/>
  <c r="E272" i="2"/>
  <c r="I277" i="2"/>
  <c r="K293" i="2"/>
  <c r="L308" i="2"/>
  <c r="L300" i="2"/>
  <c r="L292" i="2"/>
  <c r="L284" i="2"/>
  <c r="L276" i="2"/>
  <c r="L268" i="2"/>
  <c r="L260" i="2"/>
  <c r="L252" i="2"/>
  <c r="L244" i="2"/>
  <c r="L236" i="2"/>
  <c r="L228" i="2"/>
  <c r="L220" i="2"/>
  <c r="L212" i="2"/>
  <c r="L204" i="2"/>
  <c r="L196" i="2"/>
  <c r="L188" i="2"/>
  <c r="L180" i="2"/>
  <c r="L172" i="2"/>
  <c r="L164" i="2"/>
  <c r="L156" i="2"/>
  <c r="L148" i="2"/>
  <c r="L140" i="2"/>
  <c r="L132" i="2"/>
  <c r="L124" i="2"/>
  <c r="L116" i="2"/>
  <c r="L108" i="2"/>
  <c r="L100" i="2"/>
  <c r="L92" i="2"/>
  <c r="L84" i="2"/>
  <c r="L76" i="2"/>
  <c r="L68" i="2"/>
  <c r="L60" i="2"/>
  <c r="L52" i="2"/>
  <c r="L44" i="2"/>
  <c r="L36" i="2"/>
  <c r="L28" i="2"/>
  <c r="L20" i="2"/>
  <c r="L12" i="2"/>
  <c r="L4" i="2"/>
  <c r="L305" i="2"/>
  <c r="L296" i="2"/>
  <c r="L291" i="2"/>
  <c r="L282" i="2"/>
  <c r="L273" i="2"/>
  <c r="L264" i="2"/>
  <c r="L259" i="2"/>
  <c r="L250" i="2"/>
  <c r="L201" i="2"/>
  <c r="L192" i="2"/>
  <c r="L183" i="2"/>
  <c r="L147" i="2"/>
  <c r="L121" i="2"/>
  <c r="L117" i="2"/>
  <c r="L104" i="2"/>
  <c r="L91" i="2"/>
  <c r="L87" i="2"/>
  <c r="L286" i="2"/>
  <c r="L271" i="2"/>
  <c r="L267" i="2"/>
  <c r="L241" i="2"/>
  <c r="L222" i="2"/>
  <c r="L218" i="2"/>
  <c r="L214" i="2"/>
  <c r="L199" i="2"/>
  <c r="L195" i="2"/>
  <c r="L173" i="2"/>
  <c r="L133" i="2"/>
  <c r="L111" i="2"/>
  <c r="L86" i="2"/>
  <c r="L82" i="2"/>
  <c r="L40" i="2"/>
  <c r="L27" i="2"/>
  <c r="L23" i="2"/>
  <c r="L10" i="2"/>
  <c r="L6" i="2"/>
  <c r="L302" i="2"/>
  <c r="L272" i="2"/>
  <c r="L257" i="2"/>
  <c r="L242" i="2"/>
  <c r="L238" i="2"/>
  <c r="L223" i="2"/>
  <c r="L219" i="2"/>
  <c r="L211" i="2"/>
  <c r="L200" i="2"/>
  <c r="L189" i="2"/>
  <c r="L174" i="2"/>
  <c r="L141" i="2"/>
  <c r="L94" i="2"/>
  <c r="L83" i="2"/>
  <c r="L41" i="2"/>
  <c r="L37" i="2"/>
  <c r="L24" i="2"/>
  <c r="L11" i="2"/>
  <c r="L7" i="2"/>
  <c r="L310" i="2"/>
  <c r="L304" i="2"/>
  <c r="L301" i="2"/>
  <c r="L266" i="2"/>
  <c r="L246" i="2"/>
  <c r="L240" i="2"/>
  <c r="L231" i="2"/>
  <c r="L216" i="2"/>
  <c r="L213" i="2"/>
  <c r="L210" i="2"/>
  <c r="L155" i="2"/>
  <c r="L90" i="2"/>
  <c r="L57" i="2"/>
  <c r="L17" i="2"/>
  <c r="L258" i="2"/>
  <c r="L288" i="2"/>
  <c r="L285" i="2"/>
  <c r="L279" i="2"/>
  <c r="L256" i="2"/>
  <c r="L247" i="2"/>
  <c r="L235" i="2"/>
  <c r="L197" i="2"/>
  <c r="L168" i="2"/>
  <c r="L165" i="2"/>
  <c r="L162" i="2"/>
  <c r="B21" i="7"/>
  <c r="B21" i="6"/>
  <c r="B30" i="5"/>
  <c r="C21" i="2"/>
  <c r="A33" i="6"/>
  <c r="A33" i="7"/>
  <c r="A42" i="5"/>
  <c r="A57" i="6"/>
  <c r="A57" i="7"/>
  <c r="A66" i="5"/>
  <c r="G66" i="2"/>
  <c r="B69" i="7"/>
  <c r="B69" i="6"/>
  <c r="B78" i="5"/>
  <c r="B71" i="7"/>
  <c r="B71" i="6"/>
  <c r="B80" i="5"/>
  <c r="M308" i="2"/>
  <c r="M300" i="2"/>
  <c r="M292" i="2"/>
  <c r="M284" i="2"/>
  <c r="M276" i="2"/>
  <c r="M268" i="2"/>
  <c r="M260" i="2"/>
  <c r="M252" i="2"/>
  <c r="M244" i="2"/>
  <c r="M236" i="2"/>
  <c r="M228" i="2"/>
  <c r="M220" i="2"/>
  <c r="M212" i="2"/>
  <c r="M204" i="2"/>
  <c r="M196" i="2"/>
  <c r="M188" i="2"/>
  <c r="M180" i="2"/>
  <c r="M172" i="2"/>
  <c r="M164" i="2"/>
  <c r="M156" i="2"/>
  <c r="M148" i="2"/>
  <c r="M140" i="2"/>
  <c r="M132" i="2"/>
  <c r="M124" i="2"/>
  <c r="M116" i="2"/>
  <c r="M108" i="2"/>
  <c r="M100" i="2"/>
  <c r="M92" i="2"/>
  <c r="M84" i="2"/>
  <c r="M76" i="2"/>
  <c r="M68" i="2"/>
  <c r="M60" i="2"/>
  <c r="M52" i="2"/>
  <c r="M44" i="2"/>
  <c r="M36" i="2"/>
  <c r="M28" i="2"/>
  <c r="M20" i="2"/>
  <c r="M12" i="2"/>
  <c r="M4" i="2"/>
  <c r="M287" i="2"/>
  <c r="M255" i="2"/>
  <c r="M246" i="2"/>
  <c r="M237" i="2"/>
  <c r="M219" i="2"/>
  <c r="M210" i="2"/>
  <c r="M174" i="2"/>
  <c r="M165" i="2"/>
  <c r="M143" i="2"/>
  <c r="M130" i="2"/>
  <c r="M305" i="2"/>
  <c r="M290" i="2"/>
  <c r="M245" i="2"/>
  <c r="M230" i="2"/>
  <c r="M226" i="2"/>
  <c r="M177" i="2"/>
  <c r="M162" i="2"/>
  <c r="M151" i="2"/>
  <c r="M144" i="2"/>
  <c r="M122" i="2"/>
  <c r="M104" i="2"/>
  <c r="M66" i="2"/>
  <c r="M62" i="2"/>
  <c r="M49" i="2"/>
  <c r="M306" i="2"/>
  <c r="M280" i="2"/>
  <c r="M261" i="2"/>
  <c r="M231" i="2"/>
  <c r="M152" i="2"/>
  <c r="M134" i="2"/>
  <c r="M112" i="2"/>
  <c r="M105" i="2"/>
  <c r="M87" i="2"/>
  <c r="M67" i="2"/>
  <c r="M63" i="2"/>
  <c r="M50" i="2"/>
  <c r="B13" i="7"/>
  <c r="B13" i="6"/>
  <c r="B22" i="5"/>
  <c r="B23" i="6"/>
  <c r="B23" i="7"/>
  <c r="B32" i="5"/>
  <c r="A28" i="7"/>
  <c r="A28" i="6"/>
  <c r="A37" i="5"/>
  <c r="A40" i="7"/>
  <c r="A40" i="6"/>
  <c r="A49" i="5"/>
  <c r="B41" i="7"/>
  <c r="B41" i="6"/>
  <c r="B50" i="5"/>
  <c r="B55" i="7"/>
  <c r="B55" i="6"/>
  <c r="B64" i="5"/>
  <c r="B91" i="7"/>
  <c r="B91" i="6"/>
  <c r="B100" i="5"/>
  <c r="A97" i="7"/>
  <c r="A97" i="6"/>
  <c r="A106" i="5"/>
  <c r="B105" i="7"/>
  <c r="B105" i="6"/>
  <c r="B114" i="5"/>
  <c r="B122" i="7"/>
  <c r="B122" i="6"/>
  <c r="B131" i="5"/>
  <c r="A44" i="7"/>
  <c r="A44" i="6"/>
  <c r="A53" i="5"/>
  <c r="A54" i="7"/>
  <c r="A54" i="6"/>
  <c r="A63" i="5"/>
  <c r="B61" i="7"/>
  <c r="B61" i="6"/>
  <c r="B70" i="5"/>
  <c r="B67" i="7"/>
  <c r="B67" i="6"/>
  <c r="B76" i="5"/>
  <c r="B79" i="6"/>
  <c r="B79" i="7"/>
  <c r="B88" i="5"/>
  <c r="E277" i="2"/>
  <c r="B4" i="7"/>
  <c r="B4" i="6"/>
  <c r="B13" i="5"/>
  <c r="C4" i="2"/>
  <c r="B19" i="7"/>
  <c r="B19" i="6"/>
  <c r="B28" i="5"/>
  <c r="B29" i="7"/>
  <c r="B29" i="6"/>
  <c r="B38" i="5"/>
  <c r="B34" i="7"/>
  <c r="B34" i="6"/>
  <c r="B43" i="5"/>
  <c r="C34" i="2"/>
  <c r="B46" i="7"/>
  <c r="B46" i="6"/>
  <c r="B55" i="5"/>
  <c r="B54" i="7"/>
  <c r="B54" i="6"/>
  <c r="B63" i="5"/>
  <c r="A99" i="7"/>
  <c r="A99" i="6"/>
  <c r="A108" i="5"/>
  <c r="B82" i="7"/>
  <c r="B82" i="6"/>
  <c r="B91" i="5"/>
  <c r="G15" i="2"/>
  <c r="G79" i="2"/>
  <c r="G106" i="2"/>
  <c r="G116" i="2"/>
  <c r="G167" i="2"/>
  <c r="G193" i="2"/>
  <c r="G199" i="2"/>
  <c r="E199" i="2"/>
  <c r="G225" i="2"/>
  <c r="I225" i="2"/>
  <c r="G231" i="2"/>
  <c r="G257" i="2"/>
  <c r="G263" i="2"/>
  <c r="E263" i="2"/>
  <c r="G289" i="2"/>
  <c r="G305" i="2"/>
  <c r="M5" i="2"/>
  <c r="M8" i="2"/>
  <c r="M14" i="2"/>
  <c r="B28" i="2"/>
  <c r="M48" i="2"/>
  <c r="M51" i="2"/>
  <c r="M93" i="2"/>
  <c r="M110" i="2"/>
  <c r="M121" i="2"/>
  <c r="M158" i="2"/>
  <c r="M161" i="2"/>
  <c r="M190" i="2"/>
  <c r="M193" i="2"/>
  <c r="M222" i="2"/>
  <c r="M225" i="2"/>
  <c r="M234" i="2"/>
  <c r="M243" i="2"/>
  <c r="M249" i="2"/>
  <c r="E262" i="2"/>
  <c r="M275" i="2"/>
  <c r="M281" i="2"/>
  <c r="M307" i="2"/>
  <c r="B10" i="7"/>
  <c r="B10" i="6"/>
  <c r="B19" i="5"/>
  <c r="B15" i="7"/>
  <c r="B15" i="6"/>
  <c r="B24" i="5"/>
  <c r="A20" i="7"/>
  <c r="A20" i="6"/>
  <c r="A29" i="5"/>
  <c r="A65" i="7"/>
  <c r="A65" i="6"/>
  <c r="A74" i="5"/>
  <c r="B65" i="2"/>
  <c r="A70" i="7"/>
  <c r="A70" i="6"/>
  <c r="A79" i="5"/>
  <c r="B74" i="7"/>
  <c r="B74" i="6"/>
  <c r="B83" i="5"/>
  <c r="A93" i="7"/>
  <c r="A93" i="6"/>
  <c r="A102" i="5"/>
  <c r="B96" i="7"/>
  <c r="B96" i="6"/>
  <c r="B105" i="5"/>
  <c r="C96" i="2"/>
  <c r="B104" i="7"/>
  <c r="B104" i="6"/>
  <c r="B113" i="5"/>
  <c r="C104" i="2"/>
  <c r="B106" i="7"/>
  <c r="B106" i="6"/>
  <c r="B115" i="5"/>
  <c r="C106" i="2"/>
  <c r="B118" i="7"/>
  <c r="B118" i="6"/>
  <c r="B127" i="5"/>
  <c r="B70" i="7"/>
  <c r="B70" i="6"/>
  <c r="B79" i="5"/>
  <c r="A78" i="7"/>
  <c r="A78" i="6"/>
  <c r="A87" i="5"/>
  <c r="A81" i="7"/>
  <c r="A81" i="6"/>
  <c r="A90" i="5"/>
  <c r="B93" i="7"/>
  <c r="B93" i="6"/>
  <c r="B102" i="5"/>
  <c r="A143" i="7"/>
  <c r="A143" i="6"/>
  <c r="A152" i="5"/>
  <c r="B143" i="2"/>
  <c r="B26" i="7"/>
  <c r="B26" i="6"/>
  <c r="B35" i="5"/>
  <c r="B31" i="7"/>
  <c r="B31" i="6"/>
  <c r="B40" i="5"/>
  <c r="B64" i="7"/>
  <c r="B64" i="6"/>
  <c r="B73" i="5"/>
  <c r="C64" i="2"/>
  <c r="A85" i="7"/>
  <c r="A85" i="6"/>
  <c r="A94" i="5"/>
  <c r="B85" i="2"/>
  <c r="B167" i="7"/>
  <c r="B167" i="6"/>
  <c r="B176" i="5"/>
  <c r="C167" i="2"/>
  <c r="A77" i="6"/>
  <c r="A77" i="7"/>
  <c r="A86" i="5"/>
  <c r="B158" i="7"/>
  <c r="B167" i="5"/>
  <c r="B158" i="6"/>
  <c r="C158" i="2"/>
  <c r="A154" i="7"/>
  <c r="A154" i="6"/>
  <c r="A163" i="5"/>
  <c r="A68" i="7"/>
  <c r="A68" i="6"/>
  <c r="A77" i="5"/>
  <c r="B68" i="2"/>
  <c r="G69" i="2"/>
  <c r="P69" i="2" s="1"/>
  <c r="B72" i="7"/>
  <c r="B72" i="6"/>
  <c r="B81" i="5"/>
  <c r="C72" i="2"/>
  <c r="A107" i="7"/>
  <c r="A107" i="6"/>
  <c r="A116" i="5"/>
  <c r="A157" i="7"/>
  <c r="A157" i="6"/>
  <c r="A166" i="5"/>
  <c r="A51" i="7"/>
  <c r="A51" i="6"/>
  <c r="A60" i="5"/>
  <c r="B52" i="7"/>
  <c r="B52" i="6"/>
  <c r="B61" i="5"/>
  <c r="B90" i="6"/>
  <c r="B90" i="7"/>
  <c r="B99" i="5"/>
  <c r="A104" i="7"/>
  <c r="A104" i="6"/>
  <c r="A113" i="5"/>
  <c r="A160" i="7"/>
  <c r="A169" i="5"/>
  <c r="A160" i="6"/>
  <c r="B172" i="7"/>
  <c r="B172" i="6"/>
  <c r="B181" i="5"/>
  <c r="A118" i="7"/>
  <c r="A118" i="6"/>
  <c r="A127" i="5"/>
  <c r="B123" i="7"/>
  <c r="B123" i="6"/>
  <c r="B132" i="5"/>
  <c r="A134" i="7"/>
  <c r="A143" i="5"/>
  <c r="A134" i="6"/>
  <c r="B125" i="7"/>
  <c r="B125" i="6"/>
  <c r="B134" i="5"/>
  <c r="A132" i="7"/>
  <c r="A132" i="6"/>
  <c r="A141" i="5"/>
  <c r="B132" i="2"/>
  <c r="A173" i="7"/>
  <c r="A173" i="6"/>
  <c r="A182" i="5"/>
  <c r="A158" i="7"/>
  <c r="A158" i="6"/>
  <c r="A167" i="5"/>
  <c r="B161" i="7"/>
  <c r="B161" i="6"/>
  <c r="B170" i="5"/>
  <c r="B58" i="7"/>
  <c r="B58" i="6"/>
  <c r="B67" i="5"/>
  <c r="A59" i="6"/>
  <c r="A59" i="7"/>
  <c r="A68" i="5"/>
  <c r="A60" i="7"/>
  <c r="A60" i="6"/>
  <c r="A69" i="5"/>
  <c r="A129" i="7"/>
  <c r="A129" i="6"/>
  <c r="A138" i="5"/>
  <c r="B228" i="7"/>
  <c r="B228" i="6"/>
  <c r="B237" i="5"/>
  <c r="E96" i="2"/>
  <c r="E176" i="2"/>
  <c r="E244" i="2"/>
  <c r="A5" i="6"/>
  <c r="A5" i="7"/>
  <c r="A14" i="5"/>
  <c r="B16" i="7"/>
  <c r="B16" i="6"/>
  <c r="B25" i="5"/>
  <c r="C16" i="2"/>
  <c r="B27" i="7"/>
  <c r="B27" i="6"/>
  <c r="B36" i="5"/>
  <c r="B30" i="7"/>
  <c r="B30" i="6"/>
  <c r="B39" i="5"/>
  <c r="A36" i="6"/>
  <c r="A36" i="7"/>
  <c r="A45" i="5"/>
  <c r="B45" i="7"/>
  <c r="B45" i="6"/>
  <c r="B54" i="5"/>
  <c r="B59" i="7"/>
  <c r="B59" i="6"/>
  <c r="B68" i="5"/>
  <c r="A96" i="7"/>
  <c r="A105" i="5"/>
  <c r="A96" i="6"/>
  <c r="B138" i="7"/>
  <c r="B138" i="6"/>
  <c r="B147" i="5"/>
  <c r="B147" i="7"/>
  <c r="B147" i="6"/>
  <c r="B156" i="5"/>
  <c r="A144" i="7"/>
  <c r="A144" i="6"/>
  <c r="A153" i="5"/>
  <c r="A165" i="7"/>
  <c r="A165" i="6"/>
  <c r="A174" i="5"/>
  <c r="B51" i="2"/>
  <c r="E64" i="2"/>
  <c r="E88" i="2"/>
  <c r="E232" i="2"/>
  <c r="I306" i="2"/>
  <c r="I298" i="2"/>
  <c r="I290" i="2"/>
  <c r="I282" i="2"/>
  <c r="I274" i="2"/>
  <c r="I266" i="2"/>
  <c r="I258" i="2"/>
  <c r="I250" i="2"/>
  <c r="I242" i="2"/>
  <c r="I234" i="2"/>
  <c r="I226" i="2"/>
  <c r="I218" i="2"/>
  <c r="I210" i="2"/>
  <c r="I202" i="2"/>
  <c r="I194" i="2"/>
  <c r="I186" i="2"/>
  <c r="I178" i="2"/>
  <c r="I170" i="2"/>
  <c r="I162" i="2"/>
  <c r="I154" i="2"/>
  <c r="I146" i="2"/>
  <c r="I138" i="2"/>
  <c r="I130" i="2"/>
  <c r="I122" i="2"/>
  <c r="I114" i="2"/>
  <c r="I106" i="2"/>
  <c r="I98" i="2"/>
  <c r="I90" i="2"/>
  <c r="I82" i="2"/>
  <c r="I74" i="2"/>
  <c r="I66" i="2"/>
  <c r="I58" i="2"/>
  <c r="I50" i="2"/>
  <c r="I42" i="2"/>
  <c r="I34" i="2"/>
  <c r="I26" i="2"/>
  <c r="I18" i="2"/>
  <c r="I10" i="2"/>
  <c r="I295" i="2"/>
  <c r="I263" i="2"/>
  <c r="I245" i="2"/>
  <c r="I236" i="2"/>
  <c r="I209" i="2"/>
  <c r="I187" i="2"/>
  <c r="I182" i="2"/>
  <c r="I173" i="2"/>
  <c r="I164" i="2"/>
  <c r="I142" i="2"/>
  <c r="I129" i="2"/>
  <c r="B11" i="7"/>
  <c r="B11" i="6"/>
  <c r="B20" i="5"/>
  <c r="B14" i="7"/>
  <c r="B14" i="6"/>
  <c r="B23" i="5"/>
  <c r="A37" i="7"/>
  <c r="A37" i="6"/>
  <c r="A46" i="5"/>
  <c r="A48" i="7"/>
  <c r="A48" i="6"/>
  <c r="A57" i="5"/>
  <c r="B63" i="7"/>
  <c r="B63" i="6"/>
  <c r="B72" i="5"/>
  <c r="A64" i="7"/>
  <c r="A64" i="6"/>
  <c r="A73" i="5"/>
  <c r="A73" i="7"/>
  <c r="A73" i="6"/>
  <c r="A82" i="5"/>
  <c r="A80" i="7"/>
  <c r="A80" i="6"/>
  <c r="A89" i="5"/>
  <c r="B126" i="7"/>
  <c r="B126" i="6"/>
  <c r="B135" i="5"/>
  <c r="A152" i="7"/>
  <c r="A152" i="6"/>
  <c r="A161" i="5"/>
  <c r="B192" i="7"/>
  <c r="B192" i="6"/>
  <c r="B201" i="5"/>
  <c r="C192" i="2"/>
  <c r="B100" i="7"/>
  <c r="B100" i="6"/>
  <c r="B109" i="5"/>
  <c r="B137" i="7"/>
  <c r="B137" i="6"/>
  <c r="B146" i="5"/>
  <c r="A139" i="7"/>
  <c r="A139" i="6"/>
  <c r="A148" i="5"/>
  <c r="A193" i="7"/>
  <c r="A193" i="6"/>
  <c r="A202" i="5"/>
  <c r="B160" i="7"/>
  <c r="B169" i="5"/>
  <c r="B160" i="6"/>
  <c r="C160" i="2"/>
  <c r="A82" i="7"/>
  <c r="A82" i="6"/>
  <c r="A91" i="5"/>
  <c r="A113" i="7"/>
  <c r="A113" i="6"/>
  <c r="A122" i="5"/>
  <c r="A114" i="6"/>
  <c r="A114" i="7"/>
  <c r="A123" i="5"/>
  <c r="A122" i="7"/>
  <c r="A122" i="6"/>
  <c r="A131" i="5"/>
  <c r="A147" i="7"/>
  <c r="A147" i="6"/>
  <c r="A156" i="5"/>
  <c r="A177" i="7"/>
  <c r="A177" i="6"/>
  <c r="A186" i="5"/>
  <c r="B208" i="7"/>
  <c r="B208" i="6"/>
  <c r="B217" i="5"/>
  <c r="C208" i="2"/>
  <c r="A272" i="7"/>
  <c r="A272" i="6"/>
  <c r="A281" i="5"/>
  <c r="B181" i="7"/>
  <c r="B181" i="6"/>
  <c r="B190" i="5"/>
  <c r="B199" i="7"/>
  <c r="B199" i="6"/>
  <c r="B208" i="5"/>
  <c r="A98" i="7"/>
  <c r="A98" i="6"/>
  <c r="A107" i="5"/>
  <c r="A112" i="7"/>
  <c r="A112" i="6"/>
  <c r="A121" i="5"/>
  <c r="A121" i="6"/>
  <c r="A121" i="7"/>
  <c r="A130" i="5"/>
  <c r="A127" i="7"/>
  <c r="A127" i="6"/>
  <c r="A136" i="5"/>
  <c r="B127" i="2"/>
  <c r="B156" i="7"/>
  <c r="B156" i="6"/>
  <c r="B165" i="5"/>
  <c r="A185" i="7"/>
  <c r="A185" i="6"/>
  <c r="A194" i="5"/>
  <c r="B205" i="7"/>
  <c r="B205" i="6"/>
  <c r="B214" i="5"/>
  <c r="B121" i="7"/>
  <c r="B121" i="6"/>
  <c r="B130" i="5"/>
  <c r="B127" i="7"/>
  <c r="B127" i="6"/>
  <c r="B136" i="5"/>
  <c r="A141" i="7"/>
  <c r="A141" i="6"/>
  <c r="A150" i="5"/>
  <c r="B166" i="6"/>
  <c r="B166" i="7"/>
  <c r="B175" i="5"/>
  <c r="B174" i="7"/>
  <c r="B174" i="6"/>
  <c r="B183" i="5"/>
  <c r="A222" i="7"/>
  <c r="A222" i="6"/>
  <c r="A231" i="5"/>
  <c r="B150" i="7"/>
  <c r="B150" i="6"/>
  <c r="B159" i="5"/>
  <c r="A171" i="7"/>
  <c r="A171" i="6"/>
  <c r="A180" i="5"/>
  <c r="A200" i="7"/>
  <c r="A200" i="6"/>
  <c r="A209" i="5"/>
  <c r="B206" i="7"/>
  <c r="B206" i="6"/>
  <c r="B215" i="5"/>
  <c r="E208" i="2"/>
  <c r="E248" i="2"/>
  <c r="E280" i="2"/>
  <c r="A9" i="7"/>
  <c r="A9" i="6"/>
  <c r="A18" i="5"/>
  <c r="A16" i="7"/>
  <c r="A16" i="6"/>
  <c r="A25" i="5"/>
  <c r="B18" i="7"/>
  <c r="B18" i="6"/>
  <c r="B27" i="5"/>
  <c r="A25" i="6"/>
  <c r="A25" i="7"/>
  <c r="A34" i="5"/>
  <c r="A32" i="7"/>
  <c r="A32" i="6"/>
  <c r="A41" i="5"/>
  <c r="B37" i="7"/>
  <c r="B37" i="6"/>
  <c r="B46" i="5"/>
  <c r="B40" i="6"/>
  <c r="B40" i="7"/>
  <c r="B49" i="5"/>
  <c r="C40" i="2"/>
  <c r="B44" i="7"/>
  <c r="B44" i="6"/>
  <c r="B53" i="5"/>
  <c r="A75" i="7"/>
  <c r="A75" i="6"/>
  <c r="A84" i="5"/>
  <c r="B86" i="7"/>
  <c r="B86" i="6"/>
  <c r="B95" i="5"/>
  <c r="A87" i="7"/>
  <c r="A87" i="6"/>
  <c r="A96" i="5"/>
  <c r="B87" i="2"/>
  <c r="A89" i="7"/>
  <c r="A89" i="6"/>
  <c r="A98" i="5"/>
  <c r="B101" i="7"/>
  <c r="B101" i="6"/>
  <c r="B110" i="5"/>
  <c r="A102" i="7"/>
  <c r="A102" i="6"/>
  <c r="A111" i="5"/>
  <c r="B120" i="7"/>
  <c r="B120" i="6"/>
  <c r="B129" i="5"/>
  <c r="C120" i="2"/>
  <c r="A135" i="7"/>
  <c r="A135" i="6"/>
  <c r="A144" i="5"/>
  <c r="B135" i="2"/>
  <c r="B171" i="7"/>
  <c r="B171" i="6"/>
  <c r="B180" i="5"/>
  <c r="A197" i="7"/>
  <c r="A197" i="6"/>
  <c r="A206" i="5"/>
  <c r="B75" i="7"/>
  <c r="B75" i="6"/>
  <c r="B84" i="5"/>
  <c r="B87" i="7"/>
  <c r="B87" i="6"/>
  <c r="B96" i="5"/>
  <c r="B88" i="7"/>
  <c r="B88" i="6"/>
  <c r="B97" i="5"/>
  <c r="C88" i="2"/>
  <c r="B89" i="7"/>
  <c r="B89" i="6"/>
  <c r="B98" i="5"/>
  <c r="A90" i="7"/>
  <c r="A90" i="6"/>
  <c r="A99" i="5"/>
  <c r="A91" i="6"/>
  <c r="A91" i="7"/>
  <c r="A100" i="5"/>
  <c r="A125" i="7"/>
  <c r="A125" i="6"/>
  <c r="A134" i="5"/>
  <c r="A130" i="7"/>
  <c r="A130" i="6"/>
  <c r="A139" i="5"/>
  <c r="B140" i="7"/>
  <c r="B140" i="6"/>
  <c r="B149" i="5"/>
  <c r="B145" i="7"/>
  <c r="B145" i="6"/>
  <c r="B154" i="5"/>
  <c r="B178" i="7"/>
  <c r="B178" i="6"/>
  <c r="B187" i="5"/>
  <c r="B197" i="7"/>
  <c r="B197" i="6"/>
  <c r="B206" i="5"/>
  <c r="B177" i="7"/>
  <c r="B177" i="6"/>
  <c r="B186" i="5"/>
  <c r="A184" i="7"/>
  <c r="A184" i="6"/>
  <c r="A193" i="5"/>
  <c r="A188" i="7"/>
  <c r="A188" i="6"/>
  <c r="A197" i="5"/>
  <c r="A201" i="7"/>
  <c r="A201" i="6"/>
  <c r="A210" i="5"/>
  <c r="B229" i="7"/>
  <c r="B229" i="6"/>
  <c r="B238" i="5"/>
  <c r="B42" i="7"/>
  <c r="B42" i="6"/>
  <c r="B51" i="5"/>
  <c r="A45" i="7"/>
  <c r="A45" i="6"/>
  <c r="A54" i="5"/>
  <c r="A53" i="7"/>
  <c r="A53" i="6"/>
  <c r="A62" i="5"/>
  <c r="B56" i="7"/>
  <c r="B56" i="6"/>
  <c r="B65" i="5"/>
  <c r="C56" i="2"/>
  <c r="A62" i="7"/>
  <c r="A62" i="6"/>
  <c r="A71" i="5"/>
  <c r="A76" i="7"/>
  <c r="A76" i="6"/>
  <c r="A85" i="5"/>
  <c r="B97" i="7"/>
  <c r="B97" i="6"/>
  <c r="B106" i="5"/>
  <c r="B108" i="7"/>
  <c r="B108" i="6"/>
  <c r="B117" i="5"/>
  <c r="B111" i="6"/>
  <c r="B111" i="7"/>
  <c r="B120" i="5"/>
  <c r="A140" i="7"/>
  <c r="A140" i="6"/>
  <c r="A149" i="5"/>
  <c r="A194" i="7"/>
  <c r="A194" i="6"/>
  <c r="A203" i="5"/>
  <c r="A196" i="7"/>
  <c r="A196" i="6"/>
  <c r="A205" i="5"/>
  <c r="B213" i="7"/>
  <c r="B213" i="6"/>
  <c r="B222" i="5"/>
  <c r="A234" i="6"/>
  <c r="A234" i="7"/>
  <c r="A243" i="5"/>
  <c r="A242" i="7"/>
  <c r="A251" i="5"/>
  <c r="A242" i="6"/>
  <c r="B194" i="7"/>
  <c r="B194" i="6"/>
  <c r="B203" i="5"/>
  <c r="A203" i="7"/>
  <c r="A203" i="6"/>
  <c r="A212" i="5"/>
  <c r="A210" i="7"/>
  <c r="A210" i="6"/>
  <c r="A219" i="5"/>
  <c r="A225" i="7"/>
  <c r="A225" i="6"/>
  <c r="A234" i="5"/>
  <c r="B203" i="7"/>
  <c r="B203" i="6"/>
  <c r="B212" i="5"/>
  <c r="A205" i="7"/>
  <c r="A205" i="6"/>
  <c r="A214" i="5"/>
  <c r="B232" i="7"/>
  <c r="B232" i="6"/>
  <c r="B241" i="5"/>
  <c r="C232" i="2"/>
  <c r="B237" i="7"/>
  <c r="B237" i="6"/>
  <c r="B246" i="5"/>
  <c r="B43" i="7"/>
  <c r="B43" i="6"/>
  <c r="B52" i="5"/>
  <c r="A46" i="7"/>
  <c r="A46" i="6"/>
  <c r="A55" i="5"/>
  <c r="A49" i="6"/>
  <c r="A49" i="7"/>
  <c r="A58" i="5"/>
  <c r="B57" i="7"/>
  <c r="B57" i="6"/>
  <c r="B66" i="5"/>
  <c r="B60" i="7"/>
  <c r="B60" i="6"/>
  <c r="B69" i="5"/>
  <c r="A63" i="7"/>
  <c r="A63" i="6"/>
  <c r="A72" i="5"/>
  <c r="B63" i="2"/>
  <c r="B77" i="6"/>
  <c r="B77" i="7"/>
  <c r="B86" i="5"/>
  <c r="B81" i="7"/>
  <c r="B81" i="6"/>
  <c r="B90" i="5"/>
  <c r="B84" i="7"/>
  <c r="B84" i="6"/>
  <c r="B93" i="5"/>
  <c r="A88" i="7"/>
  <c r="A88" i="6"/>
  <c r="A97" i="5"/>
  <c r="B102" i="7"/>
  <c r="B102" i="6"/>
  <c r="B111" i="5"/>
  <c r="A106" i="7"/>
  <c r="A106" i="6"/>
  <c r="A115" i="5"/>
  <c r="B109" i="7"/>
  <c r="B109" i="6"/>
  <c r="B118" i="5"/>
  <c r="A115" i="7"/>
  <c r="A115" i="6"/>
  <c r="A124" i="5"/>
  <c r="B135" i="7"/>
  <c r="B135" i="6"/>
  <c r="B144" i="5"/>
  <c r="B136" i="7"/>
  <c r="B136" i="6"/>
  <c r="B145" i="5"/>
  <c r="C136" i="2"/>
  <c r="B153" i="6"/>
  <c r="B153" i="7"/>
  <c r="B162" i="5"/>
  <c r="B155" i="7"/>
  <c r="B155" i="6"/>
  <c r="B164" i="5"/>
  <c r="B175" i="7"/>
  <c r="B175" i="6"/>
  <c r="B184" i="5"/>
  <c r="A221" i="7"/>
  <c r="A221" i="6"/>
  <c r="A230" i="5"/>
  <c r="B230" i="7"/>
  <c r="B230" i="6"/>
  <c r="B239" i="5"/>
  <c r="B265" i="7"/>
  <c r="B265" i="6"/>
  <c r="B274" i="5"/>
  <c r="B66" i="7"/>
  <c r="B66" i="6"/>
  <c r="B75" i="5"/>
  <c r="A69" i="6"/>
  <c r="A69" i="7"/>
  <c r="A78" i="5"/>
  <c r="A95" i="7"/>
  <c r="A95" i="6"/>
  <c r="A104" i="5"/>
  <c r="B95" i="2"/>
  <c r="B99" i="7"/>
  <c r="B99" i="6"/>
  <c r="B108" i="5"/>
  <c r="B114" i="6"/>
  <c r="B114" i="7"/>
  <c r="B123" i="5"/>
  <c r="A133" i="7"/>
  <c r="A133" i="6"/>
  <c r="A142" i="5"/>
  <c r="B134" i="7"/>
  <c r="B134" i="6"/>
  <c r="B143" i="5"/>
  <c r="A151" i="6"/>
  <c r="A151" i="7"/>
  <c r="A160" i="5"/>
  <c r="B151" i="2"/>
  <c r="B152" i="7"/>
  <c r="B152" i="6"/>
  <c r="B161" i="5"/>
  <c r="C152" i="2"/>
  <c r="B165" i="7"/>
  <c r="B165" i="6"/>
  <c r="B174" i="5"/>
  <c r="A195" i="7"/>
  <c r="A195" i="6"/>
  <c r="A204" i="5"/>
  <c r="A216" i="7"/>
  <c r="A216" i="6"/>
  <c r="A225" i="5"/>
  <c r="B164" i="7"/>
  <c r="B164" i="6"/>
  <c r="B173" i="5"/>
  <c r="B170" i="7"/>
  <c r="B170" i="6"/>
  <c r="B179" i="5"/>
  <c r="A178" i="7"/>
  <c r="A178" i="6"/>
  <c r="A187" i="5"/>
  <c r="B195" i="7"/>
  <c r="B195" i="6"/>
  <c r="B204" i="5"/>
  <c r="B214" i="7"/>
  <c r="B214" i="6"/>
  <c r="B223" i="5"/>
  <c r="B218" i="7"/>
  <c r="B218" i="6"/>
  <c r="B227" i="5"/>
  <c r="A228" i="7"/>
  <c r="A228" i="6"/>
  <c r="A237" i="5"/>
  <c r="B233" i="7"/>
  <c r="B233" i="6"/>
  <c r="B242" i="5"/>
  <c r="A192" i="6"/>
  <c r="A192" i="7"/>
  <c r="A201" i="5"/>
  <c r="A224" i="7"/>
  <c r="A224" i="6"/>
  <c r="A233" i="5"/>
  <c r="A259" i="7"/>
  <c r="A259" i="6"/>
  <c r="A268" i="5"/>
  <c r="B224" i="7"/>
  <c r="B224" i="6"/>
  <c r="B233" i="5"/>
  <c r="C224" i="2"/>
  <c r="A251" i="7"/>
  <c r="A251" i="6"/>
  <c r="A260" i="5"/>
  <c r="B261" i="7"/>
  <c r="B261" i="6"/>
  <c r="B270" i="5"/>
  <c r="B112" i="7"/>
  <c r="B112" i="6"/>
  <c r="B121" i="5"/>
  <c r="C112" i="2"/>
  <c r="B116" i="7"/>
  <c r="B116" i="6"/>
  <c r="B125" i="5"/>
  <c r="B131" i="7"/>
  <c r="B131" i="6"/>
  <c r="B140" i="5"/>
  <c r="A136" i="7"/>
  <c r="A136" i="6"/>
  <c r="A145" i="5"/>
  <c r="A155" i="7"/>
  <c r="A155" i="6"/>
  <c r="A164" i="5"/>
  <c r="A161" i="7"/>
  <c r="A161" i="6"/>
  <c r="A170" i="5"/>
  <c r="A181" i="7"/>
  <c r="A181" i="6"/>
  <c r="A190" i="5"/>
  <c r="A213" i="7"/>
  <c r="A213" i="6"/>
  <c r="A222" i="5"/>
  <c r="A236" i="7"/>
  <c r="A236" i="6"/>
  <c r="A245" i="5"/>
  <c r="A243" i="7"/>
  <c r="A243" i="6"/>
  <c r="A252" i="5"/>
  <c r="B249" i="7"/>
  <c r="B249" i="6"/>
  <c r="B258" i="5"/>
  <c r="B243" i="7"/>
  <c r="B243" i="6"/>
  <c r="B252" i="5"/>
  <c r="A169" i="7"/>
  <c r="A169" i="6"/>
  <c r="A178" i="5"/>
  <c r="B182" i="7"/>
  <c r="B182" i="6"/>
  <c r="B191" i="5"/>
  <c r="B188" i="7"/>
  <c r="B188" i="6"/>
  <c r="B197" i="5"/>
  <c r="A189" i="7"/>
  <c r="A189" i="6"/>
  <c r="A198" i="5"/>
  <c r="B210" i="7"/>
  <c r="B210" i="6"/>
  <c r="B219" i="5"/>
  <c r="B211" i="7"/>
  <c r="B211" i="6"/>
  <c r="B220" i="5"/>
  <c r="B223" i="7"/>
  <c r="B223" i="6"/>
  <c r="B232" i="5"/>
  <c r="A257" i="6"/>
  <c r="A257" i="7"/>
  <c r="A266" i="5"/>
  <c r="B117" i="7"/>
  <c r="B117" i="6"/>
  <c r="B126" i="5"/>
  <c r="B132" i="7"/>
  <c r="B132" i="6"/>
  <c r="B141" i="5"/>
  <c r="B151" i="6"/>
  <c r="B151" i="7"/>
  <c r="B160" i="5"/>
  <c r="A163" i="7"/>
  <c r="A163" i="6"/>
  <c r="A172" i="5"/>
  <c r="B189" i="7"/>
  <c r="B189" i="6"/>
  <c r="B198" i="5"/>
  <c r="B190" i="7"/>
  <c r="B190" i="6"/>
  <c r="B199" i="5"/>
  <c r="A209" i="7"/>
  <c r="A209" i="6"/>
  <c r="A218" i="5"/>
  <c r="B219" i="7"/>
  <c r="B219" i="6"/>
  <c r="B228" i="5"/>
  <c r="A226" i="7"/>
  <c r="A226" i="6"/>
  <c r="A235" i="5"/>
  <c r="B257" i="7"/>
  <c r="B266" i="5"/>
  <c r="B257" i="6"/>
  <c r="A285" i="7"/>
  <c r="A285" i="6"/>
  <c r="A294" i="5"/>
  <c r="A138" i="7"/>
  <c r="A138" i="6"/>
  <c r="A147" i="5"/>
  <c r="B163" i="7"/>
  <c r="B163" i="6"/>
  <c r="B172" i="5"/>
  <c r="B209" i="7"/>
  <c r="B209" i="6"/>
  <c r="B218" i="5"/>
  <c r="A235" i="7"/>
  <c r="A235" i="6"/>
  <c r="A244" i="5"/>
  <c r="B245" i="7"/>
  <c r="B245" i="6"/>
  <c r="B254" i="5"/>
  <c r="B183" i="7"/>
  <c r="B183" i="6"/>
  <c r="B192" i="5"/>
  <c r="B191" i="7"/>
  <c r="B200" i="5"/>
  <c r="B191" i="6"/>
  <c r="A208" i="7"/>
  <c r="A208" i="6"/>
  <c r="A217" i="5"/>
  <c r="A229" i="7"/>
  <c r="A229" i="6"/>
  <c r="A238" i="5"/>
  <c r="A232" i="7"/>
  <c r="A232" i="6"/>
  <c r="A241" i="5"/>
  <c r="A247" i="7"/>
  <c r="A247" i="6"/>
  <c r="A256" i="5"/>
  <c r="B247" i="2"/>
  <c r="A250" i="7"/>
  <c r="A250" i="6"/>
  <c r="A259" i="5"/>
  <c r="A252" i="7"/>
  <c r="A252" i="6"/>
  <c r="A261" i="5"/>
  <c r="A268" i="7"/>
  <c r="A268" i="6"/>
  <c r="A277" i="5"/>
  <c r="A119" i="7"/>
  <c r="A119" i="6"/>
  <c r="A128" i="5"/>
  <c r="B119" i="2"/>
  <c r="A123" i="7"/>
  <c r="A123" i="6"/>
  <c r="A132" i="5"/>
  <c r="B130" i="7"/>
  <c r="B130" i="6"/>
  <c r="B139" i="5"/>
  <c r="A149" i="7"/>
  <c r="A149" i="6"/>
  <c r="A158" i="5"/>
  <c r="B154" i="7"/>
  <c r="B154" i="6"/>
  <c r="B163" i="5"/>
  <c r="B159" i="6"/>
  <c r="B159" i="7"/>
  <c r="B168" i="5"/>
  <c r="B173" i="7"/>
  <c r="B173" i="6"/>
  <c r="B182" i="5"/>
  <c r="A174" i="7"/>
  <c r="A174" i="6"/>
  <c r="A183" i="5"/>
  <c r="B179" i="7"/>
  <c r="B179" i="6"/>
  <c r="B188" i="5"/>
  <c r="B180" i="6"/>
  <c r="B180" i="7"/>
  <c r="B189" i="5"/>
  <c r="B215" i="7"/>
  <c r="B215" i="6"/>
  <c r="B224" i="5"/>
  <c r="B221" i="7"/>
  <c r="B221" i="6"/>
  <c r="B230" i="5"/>
  <c r="B234" i="7"/>
  <c r="B234" i="6"/>
  <c r="B243" i="5"/>
  <c r="B241" i="7"/>
  <c r="B241" i="6"/>
  <c r="B250" i="5"/>
  <c r="B292" i="7"/>
  <c r="B292" i="6"/>
  <c r="B301" i="5"/>
  <c r="B301" i="7"/>
  <c r="B301" i="6"/>
  <c r="B310" i="5"/>
  <c r="B278" i="7"/>
  <c r="B278" i="6"/>
  <c r="B287" i="5"/>
  <c r="A214" i="7"/>
  <c r="A214" i="6"/>
  <c r="A223" i="5"/>
  <c r="A220" i="7"/>
  <c r="A220" i="6"/>
  <c r="A229" i="5"/>
  <c r="B235" i="7"/>
  <c r="B235" i="6"/>
  <c r="B244" i="5"/>
  <c r="A245" i="7"/>
  <c r="A245" i="6"/>
  <c r="A254" i="5"/>
  <c r="A254" i="7"/>
  <c r="A254" i="6"/>
  <c r="A263" i="5"/>
  <c r="A288" i="7"/>
  <c r="A288" i="6"/>
  <c r="A297" i="5"/>
  <c r="A284" i="7"/>
  <c r="A284" i="6"/>
  <c r="A293" i="5"/>
  <c r="B291" i="7"/>
  <c r="B291" i="6"/>
  <c r="B300" i="5"/>
  <c r="A294" i="7"/>
  <c r="A294" i="6"/>
  <c r="A303" i="5"/>
  <c r="B308" i="7"/>
  <c r="B308" i="6"/>
  <c r="B317" i="5"/>
  <c r="B259" i="7"/>
  <c r="B259" i="6"/>
  <c r="B268" i="5"/>
  <c r="A206" i="7"/>
  <c r="A206" i="6"/>
  <c r="A215" i="5"/>
  <c r="B216" i="7"/>
  <c r="B216" i="6"/>
  <c r="B225" i="5"/>
  <c r="A249" i="7"/>
  <c r="A249" i="6"/>
  <c r="A258" i="5"/>
  <c r="B9" i="7"/>
  <c r="B9" i="6"/>
  <c r="B18" i="5"/>
  <c r="B17" i="7"/>
  <c r="B17" i="6"/>
  <c r="B26" i="5"/>
  <c r="B25" i="7"/>
  <c r="B25" i="6"/>
  <c r="B34" i="5"/>
  <c r="B33" i="7"/>
  <c r="B33" i="6"/>
  <c r="B42" i="5"/>
  <c r="B48" i="7"/>
  <c r="B48" i="6"/>
  <c r="B57" i="5"/>
  <c r="B65" i="7"/>
  <c r="B65" i="6"/>
  <c r="B74" i="5"/>
  <c r="A83" i="7"/>
  <c r="A83" i="6"/>
  <c r="A92" i="5"/>
  <c r="B85" i="7"/>
  <c r="B85" i="6"/>
  <c r="B94" i="5"/>
  <c r="B94" i="7"/>
  <c r="B103" i="5"/>
  <c r="B94" i="6"/>
  <c r="B103" i="7"/>
  <c r="B103" i="6"/>
  <c r="B112" i="5"/>
  <c r="A110" i="7"/>
  <c r="A110" i="6"/>
  <c r="A119" i="5"/>
  <c r="B119" i="7"/>
  <c r="B119" i="6"/>
  <c r="B128" i="5"/>
  <c r="B128" i="7"/>
  <c r="B128" i="6"/>
  <c r="B137" i="5"/>
  <c r="B139" i="7"/>
  <c r="B139" i="6"/>
  <c r="B148" i="5"/>
  <c r="A142" i="7"/>
  <c r="A142" i="6"/>
  <c r="A151" i="5"/>
  <c r="A162" i="7"/>
  <c r="A162" i="6"/>
  <c r="A171" i="5"/>
  <c r="B169" i="7"/>
  <c r="B169" i="6"/>
  <c r="B178" i="5"/>
  <c r="A176" i="7"/>
  <c r="A176" i="6"/>
  <c r="A185" i="5"/>
  <c r="A186" i="7"/>
  <c r="A186" i="6"/>
  <c r="A195" i="5"/>
  <c r="A198" i="7"/>
  <c r="A198" i="6"/>
  <c r="A207" i="5"/>
  <c r="B202" i="7"/>
  <c r="B202" i="6"/>
  <c r="B211" i="5"/>
  <c r="A212" i="7"/>
  <c r="A212" i="6"/>
  <c r="A221" i="5"/>
  <c r="A217" i="7"/>
  <c r="A217" i="6"/>
  <c r="A226" i="5"/>
  <c r="B240" i="7"/>
  <c r="B240" i="6"/>
  <c r="B249" i="5"/>
  <c r="B252" i="7"/>
  <c r="B252" i="6"/>
  <c r="B261" i="5"/>
  <c r="B256" i="7"/>
  <c r="B256" i="6"/>
  <c r="B265" i="5"/>
  <c r="B268" i="7"/>
  <c r="B268" i="6"/>
  <c r="B277" i="5"/>
  <c r="A270" i="7"/>
  <c r="A270" i="6"/>
  <c r="A279" i="5"/>
  <c r="A6" i="7"/>
  <c r="A6" i="6"/>
  <c r="A15" i="5"/>
  <c r="A14" i="7"/>
  <c r="A14" i="6"/>
  <c r="A23" i="5"/>
  <c r="A22" i="6"/>
  <c r="A22" i="7"/>
  <c r="A31" i="5"/>
  <c r="A30" i="7"/>
  <c r="A30" i="6"/>
  <c r="A39" i="5"/>
  <c r="A35" i="7"/>
  <c r="A35" i="6"/>
  <c r="A44" i="5"/>
  <c r="B50" i="7"/>
  <c r="B50" i="6"/>
  <c r="B59" i="5"/>
  <c r="A52" i="7"/>
  <c r="A52" i="6"/>
  <c r="A61" i="5"/>
  <c r="A67" i="7"/>
  <c r="A67" i="6"/>
  <c r="A76" i="5"/>
  <c r="B83" i="7"/>
  <c r="B83" i="6"/>
  <c r="B92" i="5"/>
  <c r="A101" i="7"/>
  <c r="A101" i="6"/>
  <c r="A110" i="5"/>
  <c r="B110" i="7"/>
  <c r="B110" i="6"/>
  <c r="B119" i="5"/>
  <c r="A117" i="7"/>
  <c r="A117" i="6"/>
  <c r="A126" i="5"/>
  <c r="B142" i="7"/>
  <c r="B151" i="5"/>
  <c r="B142" i="6"/>
  <c r="A145" i="7"/>
  <c r="A145" i="6"/>
  <c r="A154" i="5"/>
  <c r="A150" i="7"/>
  <c r="A150" i="6"/>
  <c r="A159" i="5"/>
  <c r="A153" i="7"/>
  <c r="A153" i="6"/>
  <c r="A162" i="5"/>
  <c r="A156" i="7"/>
  <c r="A156" i="6"/>
  <c r="A165" i="5"/>
  <c r="B162" i="7"/>
  <c r="B162" i="6"/>
  <c r="B171" i="5"/>
  <c r="A166" i="6"/>
  <c r="A166" i="7"/>
  <c r="A175" i="5"/>
  <c r="A180" i="7"/>
  <c r="A180" i="6"/>
  <c r="A189" i="5"/>
  <c r="B186" i="7"/>
  <c r="B186" i="6"/>
  <c r="B195" i="5"/>
  <c r="B198" i="7"/>
  <c r="B198" i="6"/>
  <c r="B207" i="5"/>
  <c r="B207" i="7"/>
  <c r="B207" i="6"/>
  <c r="B216" i="5"/>
  <c r="A238" i="7"/>
  <c r="A238" i="6"/>
  <c r="A247" i="5"/>
  <c r="A258" i="7"/>
  <c r="A258" i="6"/>
  <c r="A267" i="5"/>
  <c r="B266" i="7"/>
  <c r="B266" i="6"/>
  <c r="B275" i="5"/>
  <c r="A218" i="7"/>
  <c r="A218" i="6"/>
  <c r="A227" i="5"/>
  <c r="B238" i="7"/>
  <c r="B238" i="6"/>
  <c r="B247" i="5"/>
  <c r="B283" i="7"/>
  <c r="B283" i="6"/>
  <c r="B292" i="5"/>
  <c r="B290" i="7"/>
  <c r="B290" i="6"/>
  <c r="B299" i="5"/>
  <c r="A293" i="7"/>
  <c r="A293" i="6"/>
  <c r="A302" i="5"/>
  <c r="B298" i="7"/>
  <c r="B298" i="6"/>
  <c r="B307" i="5"/>
  <c r="L313" i="3"/>
  <c r="B196" i="7"/>
  <c r="B196" i="6"/>
  <c r="B205" i="5"/>
  <c r="B204" i="7"/>
  <c r="B204" i="6"/>
  <c r="B213" i="5"/>
  <c r="B222" i="7"/>
  <c r="B222" i="6"/>
  <c r="B231" i="5"/>
  <c r="A240" i="7"/>
  <c r="A240" i="6"/>
  <c r="A249" i="5"/>
  <c r="A260" i="7"/>
  <c r="A260" i="6"/>
  <c r="A269" i="5"/>
  <c r="A262" i="7"/>
  <c r="A262" i="6"/>
  <c r="A271" i="5"/>
  <c r="B275" i="7"/>
  <c r="B275" i="6"/>
  <c r="B284" i="5"/>
  <c r="B284" i="7"/>
  <c r="B284" i="6"/>
  <c r="B293" i="5"/>
  <c r="B294" i="7"/>
  <c r="B294" i="6"/>
  <c r="B303" i="5"/>
  <c r="A300" i="7"/>
  <c r="A300" i="6"/>
  <c r="A309" i="5"/>
  <c r="B260" i="7"/>
  <c r="B260" i="6"/>
  <c r="B269" i="5"/>
  <c r="A289" i="7"/>
  <c r="A289" i="6"/>
  <c r="A298" i="5"/>
  <c r="A310" i="7"/>
  <c r="A310" i="6"/>
  <c r="A319" i="5"/>
  <c r="A273" i="7"/>
  <c r="A273" i="6"/>
  <c r="A282" i="5"/>
  <c r="B274" i="7"/>
  <c r="B283" i="5"/>
  <c r="B274" i="6"/>
  <c r="B307" i="7"/>
  <c r="B307" i="6"/>
  <c r="B316" i="5"/>
  <c r="B272" i="7"/>
  <c r="B272" i="6"/>
  <c r="B281" i="5"/>
  <c r="A282" i="7"/>
  <c r="A282" i="6"/>
  <c r="A291" i="5"/>
  <c r="B288" i="7"/>
  <c r="B297" i="5"/>
  <c r="B288" i="6"/>
  <c r="B253" i="7"/>
  <c r="B253" i="6"/>
  <c r="B262" i="5"/>
  <c r="A256" i="7"/>
  <c r="A256" i="6"/>
  <c r="A265" i="5"/>
  <c r="B282" i="7"/>
  <c r="B282" i="6"/>
  <c r="B291" i="5"/>
  <c r="A287" i="7"/>
  <c r="A287" i="6"/>
  <c r="A296" i="5"/>
  <c r="A292" i="7"/>
  <c r="A292" i="6"/>
  <c r="A301" i="5"/>
  <c r="B299" i="7"/>
  <c r="B299" i="6"/>
  <c r="B308" i="5"/>
  <c r="B306" i="7"/>
  <c r="B315" i="5"/>
  <c r="B306" i="6"/>
  <c r="A244" i="7"/>
  <c r="A244" i="6"/>
  <c r="A253" i="5"/>
  <c r="A269" i="7"/>
  <c r="A269" i="6"/>
  <c r="A278" i="5"/>
  <c r="B270" i="7"/>
  <c r="B279" i="5"/>
  <c r="B270" i="6"/>
  <c r="B302" i="7"/>
  <c r="B302" i="6"/>
  <c r="B311" i="5"/>
  <c r="B225" i="7"/>
  <c r="B234" i="5"/>
  <c r="B225" i="6"/>
  <c r="A230" i="7"/>
  <c r="A230" i="6"/>
  <c r="A239" i="5"/>
  <c r="B244" i="7"/>
  <c r="B244" i="6"/>
  <c r="B253" i="5"/>
  <c r="B281" i="7"/>
  <c r="B281" i="6"/>
  <c r="B290" i="5"/>
  <c r="A295" i="7"/>
  <c r="A295" i="6"/>
  <c r="A304" i="5"/>
  <c r="A291" i="7"/>
  <c r="A291" i="6"/>
  <c r="A300" i="5"/>
  <c r="A298" i="7"/>
  <c r="A298" i="6"/>
  <c r="A307" i="5"/>
  <c r="A34" i="7"/>
  <c r="A34" i="6"/>
  <c r="A43" i="5"/>
  <c r="A42" i="7"/>
  <c r="A42" i="6"/>
  <c r="A51" i="5"/>
  <c r="A50" i="7"/>
  <c r="A50" i="6"/>
  <c r="A59" i="5"/>
  <c r="A58" i="7"/>
  <c r="A58" i="6"/>
  <c r="A67" i="5"/>
  <c r="A66" i="7"/>
  <c r="A66" i="6"/>
  <c r="A75" i="5"/>
  <c r="A74" i="7"/>
  <c r="A74" i="6"/>
  <c r="A83" i="5"/>
  <c r="B92" i="7"/>
  <c r="B92" i="6"/>
  <c r="B101" i="5"/>
  <c r="A94" i="7"/>
  <c r="A94" i="6"/>
  <c r="A103" i="5"/>
  <c r="A109" i="6"/>
  <c r="A109" i="7"/>
  <c r="A118" i="5"/>
  <c r="B124" i="7"/>
  <c r="B133" i="5"/>
  <c r="B124" i="6"/>
  <c r="A126" i="7"/>
  <c r="A126" i="6"/>
  <c r="A135" i="5"/>
  <c r="A128" i="7"/>
  <c r="A128" i="6"/>
  <c r="A137" i="5"/>
  <c r="A137" i="7"/>
  <c r="A137" i="6"/>
  <c r="A146" i="5"/>
  <c r="A146" i="7"/>
  <c r="A146" i="6"/>
  <c r="A155" i="5"/>
  <c r="B148" i="7"/>
  <c r="B148" i="6"/>
  <c r="B157" i="5"/>
  <c r="A168" i="7"/>
  <c r="A168" i="6"/>
  <c r="A177" i="5"/>
  <c r="B176" i="7"/>
  <c r="B185" i="5"/>
  <c r="B176" i="6"/>
  <c r="A179" i="7"/>
  <c r="A179" i="6"/>
  <c r="A188" i="5"/>
  <c r="B187" i="7"/>
  <c r="B187" i="6"/>
  <c r="B196" i="5"/>
  <c r="A190" i="7"/>
  <c r="A190" i="6"/>
  <c r="A199" i="5"/>
  <c r="B201" i="7"/>
  <c r="B201" i="6"/>
  <c r="B210" i="5"/>
  <c r="B212" i="7"/>
  <c r="B212" i="6"/>
  <c r="B221" i="5"/>
  <c r="B226" i="7"/>
  <c r="B226" i="6"/>
  <c r="B235" i="5"/>
  <c r="A239" i="7"/>
  <c r="A239" i="6"/>
  <c r="A248" i="5"/>
  <c r="B267" i="7"/>
  <c r="B267" i="6"/>
  <c r="B276" i="5"/>
  <c r="B277" i="7"/>
  <c r="B277" i="6"/>
  <c r="B286" i="5"/>
  <c r="B227" i="7"/>
  <c r="B227" i="6"/>
  <c r="B236" i="5"/>
  <c r="A231" i="7"/>
  <c r="A231" i="6"/>
  <c r="A240" i="5"/>
  <c r="B236" i="7"/>
  <c r="B236" i="6"/>
  <c r="B245" i="5"/>
  <c r="A241" i="7"/>
  <c r="A241" i="6"/>
  <c r="A250" i="5"/>
  <c r="A246" i="7"/>
  <c r="A246" i="6"/>
  <c r="A255" i="5"/>
  <c r="B250" i="7"/>
  <c r="B250" i="6"/>
  <c r="B259" i="5"/>
  <c r="A255" i="7"/>
  <c r="A255" i="6"/>
  <c r="A264" i="5"/>
  <c r="A263" i="6"/>
  <c r="A263" i="7"/>
  <c r="A272" i="5"/>
  <c r="A274" i="7"/>
  <c r="A283" i="5"/>
  <c r="A274" i="6"/>
  <c r="A275" i="7"/>
  <c r="A275" i="6"/>
  <c r="A284" i="5"/>
  <c r="A303" i="7"/>
  <c r="A303" i="6"/>
  <c r="A312" i="5"/>
  <c r="A264" i="7"/>
  <c r="A264" i="6"/>
  <c r="A273" i="5"/>
  <c r="A277" i="6"/>
  <c r="A277" i="7"/>
  <c r="A286" i="5"/>
  <c r="A278" i="7"/>
  <c r="A278" i="6"/>
  <c r="A287" i="5"/>
  <c r="A301" i="7"/>
  <c r="A301" i="6"/>
  <c r="A310" i="5"/>
  <c r="A309" i="7"/>
  <c r="A309" i="6"/>
  <c r="A318" i="5"/>
  <c r="B310" i="7"/>
  <c r="B310" i="6"/>
  <c r="B319" i="5"/>
  <c r="A308" i="7"/>
  <c r="A308" i="6"/>
  <c r="A317" i="5"/>
  <c r="A84" i="7"/>
  <c r="A84" i="6"/>
  <c r="A93" i="5"/>
  <c r="A92" i="7"/>
  <c r="A92" i="6"/>
  <c r="A101" i="5"/>
  <c r="A100" i="7"/>
  <c r="A100" i="6"/>
  <c r="A109" i="5"/>
  <c r="A108" i="7"/>
  <c r="A117" i="5"/>
  <c r="A108" i="6"/>
  <c r="A116" i="7"/>
  <c r="A116" i="6"/>
  <c r="A125" i="5"/>
  <c r="A124" i="7"/>
  <c r="A124" i="6"/>
  <c r="A133" i="5"/>
  <c r="B129" i="7"/>
  <c r="B129" i="6"/>
  <c r="B138" i="5"/>
  <c r="A131" i="7"/>
  <c r="A131" i="6"/>
  <c r="A140" i="5"/>
  <c r="B144" i="7"/>
  <c r="B144" i="6"/>
  <c r="B153" i="5"/>
  <c r="B146" i="7"/>
  <c r="B146" i="6"/>
  <c r="B155" i="5"/>
  <c r="A148" i="7"/>
  <c r="A148" i="6"/>
  <c r="A157" i="5"/>
  <c r="A164" i="7"/>
  <c r="A164" i="6"/>
  <c r="A173" i="5"/>
  <c r="A182" i="7"/>
  <c r="A182" i="6"/>
  <c r="A191" i="5"/>
  <c r="B184" i="7"/>
  <c r="B184" i="6"/>
  <c r="B193" i="5"/>
  <c r="B193" i="7"/>
  <c r="B193" i="6"/>
  <c r="B202" i="5"/>
  <c r="A211" i="6"/>
  <c r="A211" i="7"/>
  <c r="A220" i="5"/>
  <c r="B242" i="7"/>
  <c r="B251" i="5"/>
  <c r="B242" i="6"/>
  <c r="A253" i="7"/>
  <c r="A253" i="6"/>
  <c r="A262" i="5"/>
  <c r="A276" i="7"/>
  <c r="A276" i="6"/>
  <c r="A285" i="5"/>
  <c r="B285" i="7"/>
  <c r="B285" i="6"/>
  <c r="B294" i="5"/>
  <c r="B296" i="7"/>
  <c r="B296" i="6"/>
  <c r="B305" i="5"/>
  <c r="B303" i="7"/>
  <c r="B303" i="6"/>
  <c r="B312" i="5"/>
  <c r="A304" i="7"/>
  <c r="A304" i="6"/>
  <c r="A313" i="5"/>
  <c r="A267" i="7"/>
  <c r="A267" i="6"/>
  <c r="A276" i="5"/>
  <c r="A281" i="7"/>
  <c r="A281" i="6"/>
  <c r="A290" i="5"/>
  <c r="B286" i="7"/>
  <c r="B286" i="6"/>
  <c r="B295" i="5"/>
  <c r="B297" i="7"/>
  <c r="B297" i="6"/>
  <c r="B306" i="5"/>
  <c r="A305" i="7"/>
  <c r="A305" i="6"/>
  <c r="A314" i="5"/>
  <c r="B258" i="7"/>
  <c r="B258" i="6"/>
  <c r="B267" i="5"/>
  <c r="A261" i="7"/>
  <c r="A261" i="6"/>
  <c r="A270" i="5"/>
  <c r="A266" i="7"/>
  <c r="A266" i="6"/>
  <c r="A275" i="5"/>
  <c r="B269" i="7"/>
  <c r="B269" i="6"/>
  <c r="B278" i="5"/>
  <c r="B280" i="7"/>
  <c r="B280" i="6"/>
  <c r="B289" i="5"/>
  <c r="A283" i="7"/>
  <c r="A283" i="6"/>
  <c r="A292" i="5"/>
  <c r="A286" i="7"/>
  <c r="A286" i="6"/>
  <c r="A295" i="5"/>
  <c r="B295" i="7"/>
  <c r="B295" i="6"/>
  <c r="B304" i="5"/>
  <c r="A302" i="7"/>
  <c r="A302" i="6"/>
  <c r="A311" i="5"/>
  <c r="A306" i="7"/>
  <c r="A306" i="6"/>
  <c r="A315" i="5"/>
  <c r="B309" i="7"/>
  <c r="B309" i="6"/>
  <c r="B318" i="5"/>
  <c r="B220" i="7"/>
  <c r="B220" i="6"/>
  <c r="B229" i="5"/>
  <c r="A227" i="7"/>
  <c r="A227" i="6"/>
  <c r="A236" i="5"/>
  <c r="B248" i="7"/>
  <c r="B248" i="6"/>
  <c r="B257" i="5"/>
  <c r="B251" i="7"/>
  <c r="B251" i="6"/>
  <c r="B260" i="5"/>
  <c r="B254" i="7"/>
  <c r="B263" i="5"/>
  <c r="B254" i="6"/>
  <c r="B273" i="7"/>
  <c r="B273" i="6"/>
  <c r="B282" i="5"/>
  <c r="B276" i="7"/>
  <c r="B276" i="6"/>
  <c r="B285" i="5"/>
  <c r="A279" i="7"/>
  <c r="A279" i="6"/>
  <c r="A288" i="5"/>
  <c r="A290" i="7"/>
  <c r="A290" i="6"/>
  <c r="A299" i="5"/>
  <c r="B293" i="7"/>
  <c r="B293" i="6"/>
  <c r="B302" i="5"/>
  <c r="B300" i="7"/>
  <c r="B300" i="6"/>
  <c r="B309" i="5"/>
  <c r="B304" i="7"/>
  <c r="B304" i="6"/>
  <c r="B313" i="5"/>
  <c r="B133" i="7"/>
  <c r="B133" i="6"/>
  <c r="B142" i="5"/>
  <c r="B141" i="7"/>
  <c r="B141" i="6"/>
  <c r="B150" i="5"/>
  <c r="B149" i="7"/>
  <c r="B149" i="6"/>
  <c r="B158" i="5"/>
  <c r="B157" i="6"/>
  <c r="B157" i="7"/>
  <c r="B166" i="5"/>
  <c r="B168" i="7"/>
  <c r="B168" i="6"/>
  <c r="B177" i="5"/>
  <c r="A170" i="7"/>
  <c r="A170" i="6"/>
  <c r="A179" i="5"/>
  <c r="A172" i="7"/>
  <c r="A172" i="6"/>
  <c r="A181" i="5"/>
  <c r="B185" i="7"/>
  <c r="B185" i="6"/>
  <c r="B194" i="5"/>
  <c r="A187" i="6"/>
  <c r="A187" i="7"/>
  <c r="A196" i="5"/>
  <c r="B200" i="7"/>
  <c r="B209" i="5"/>
  <c r="B200" i="6"/>
  <c r="A202" i="7"/>
  <c r="A202" i="6"/>
  <c r="A211" i="5"/>
  <c r="A204" i="7"/>
  <c r="A204" i="6"/>
  <c r="A213" i="5"/>
  <c r="B217" i="7"/>
  <c r="B217" i="6"/>
  <c r="B226" i="5"/>
  <c r="A219" i="7"/>
  <c r="A219" i="6"/>
  <c r="A228" i="5"/>
  <c r="A237" i="7"/>
  <c r="A237" i="6"/>
  <c r="A246" i="5"/>
  <c r="B246" i="7"/>
  <c r="B246" i="6"/>
  <c r="B255" i="5"/>
  <c r="B262" i="7"/>
  <c r="B262" i="6"/>
  <c r="B271" i="5"/>
  <c r="B264" i="7"/>
  <c r="B264" i="6"/>
  <c r="B273" i="5"/>
  <c r="A271" i="7"/>
  <c r="A271" i="6"/>
  <c r="A280" i="5"/>
  <c r="B289" i="7"/>
  <c r="B289" i="6"/>
  <c r="B298" i="5"/>
  <c r="A297" i="6"/>
  <c r="A297" i="7"/>
  <c r="A306" i="5"/>
  <c r="A159" i="7"/>
  <c r="A159" i="6"/>
  <c r="A168" i="5"/>
  <c r="A167" i="7"/>
  <c r="A167" i="6"/>
  <c r="A176" i="5"/>
  <c r="A175" i="6"/>
  <c r="A175" i="7"/>
  <c r="A184" i="5"/>
  <c r="A183" i="7"/>
  <c r="A183" i="6"/>
  <c r="A192" i="5"/>
  <c r="A191" i="7"/>
  <c r="A191" i="6"/>
  <c r="A200" i="5"/>
  <c r="A199" i="7"/>
  <c r="A199" i="6"/>
  <c r="A208" i="5"/>
  <c r="A207" i="7"/>
  <c r="A207" i="6"/>
  <c r="A216" i="5"/>
  <c r="A215" i="7"/>
  <c r="A215" i="6"/>
  <c r="A224" i="5"/>
  <c r="A223" i="7"/>
  <c r="A223" i="6"/>
  <c r="A232" i="5"/>
  <c r="A233" i="7"/>
  <c r="A233" i="6"/>
  <c r="A242" i="5"/>
  <c r="A248" i="7"/>
  <c r="A248" i="6"/>
  <c r="A257" i="5"/>
  <c r="A265" i="7"/>
  <c r="A265" i="6"/>
  <c r="A274" i="5"/>
  <c r="A280" i="7"/>
  <c r="A280" i="6"/>
  <c r="A289" i="5"/>
  <c r="A296" i="7"/>
  <c r="A296" i="6"/>
  <c r="A305" i="5"/>
  <c r="G308" i="2"/>
  <c r="G300" i="2"/>
  <c r="G292" i="2"/>
  <c r="G297" i="2"/>
  <c r="G295" i="2"/>
  <c r="B231" i="7"/>
  <c r="B231" i="6"/>
  <c r="B240" i="5"/>
  <c r="B239" i="7"/>
  <c r="B239" i="6"/>
  <c r="B248" i="5"/>
  <c r="B247" i="7"/>
  <c r="B247" i="6"/>
  <c r="B256" i="5"/>
  <c r="B255" i="7"/>
  <c r="B255" i="6"/>
  <c r="B264" i="5"/>
  <c r="B263" i="7"/>
  <c r="B263" i="6"/>
  <c r="B272" i="5"/>
  <c r="B271" i="7"/>
  <c r="B271" i="6"/>
  <c r="B280" i="5"/>
  <c r="B279" i="7"/>
  <c r="B279" i="6"/>
  <c r="B288" i="5"/>
  <c r="B287" i="7"/>
  <c r="B296" i="5"/>
  <c r="B287" i="6"/>
  <c r="B305" i="7"/>
  <c r="B305" i="6"/>
  <c r="B314" i="5"/>
  <c r="A299" i="7"/>
  <c r="A299" i="6"/>
  <c r="A308" i="5"/>
  <c r="A307" i="7"/>
  <c r="A307" i="6"/>
  <c r="A316" i="5"/>
  <c r="P21" i="2" l="1"/>
  <c r="P54" i="2"/>
  <c r="P52" i="2"/>
  <c r="P106" i="2"/>
  <c r="P66" i="2"/>
  <c r="E51" i="2"/>
  <c r="F300" i="2"/>
  <c r="P300" i="2" s="1"/>
  <c r="F114" i="2"/>
  <c r="P114" i="2" s="1"/>
  <c r="F195" i="2"/>
  <c r="P195" i="2" s="1"/>
  <c r="E47" i="2"/>
  <c r="F18" i="2"/>
  <c r="P18" i="2" s="1"/>
  <c r="F216" i="2"/>
  <c r="P216" i="2" s="1"/>
  <c r="F275" i="2"/>
  <c r="P275" i="2" s="1"/>
  <c r="F221" i="2"/>
  <c r="P221" i="2" s="1"/>
  <c r="F182" i="2"/>
  <c r="P182" i="2" s="1"/>
  <c r="F70" i="2"/>
  <c r="P70" i="2" s="1"/>
  <c r="F19" i="2"/>
  <c r="H21" i="8"/>
  <c r="H23" i="8" s="1"/>
  <c r="H11" i="8" s="1"/>
  <c r="F286" i="2"/>
  <c r="P286" i="2" s="1"/>
  <c r="F89" i="2"/>
  <c r="P89" i="2" s="1"/>
  <c r="F12" i="2"/>
  <c r="P5" i="2"/>
  <c r="F179" i="2"/>
  <c r="P179" i="2" s="1"/>
  <c r="F147" i="2"/>
  <c r="P147" i="2" s="1"/>
  <c r="F255" i="2"/>
  <c r="P255" i="2" s="1"/>
  <c r="F208" i="2"/>
  <c r="P208" i="2" s="1"/>
  <c r="F155" i="2"/>
  <c r="P155" i="2" s="1"/>
  <c r="F287" i="2"/>
  <c r="P287" i="2" s="1"/>
  <c r="E151" i="2"/>
  <c r="F132" i="2"/>
  <c r="F120" i="2"/>
  <c r="P120" i="2" s="1"/>
  <c r="E120" i="2"/>
  <c r="F137" i="2"/>
  <c r="P137" i="2" s="1"/>
  <c r="F183" i="2"/>
  <c r="P183" i="2" s="1"/>
  <c r="F24" i="2"/>
  <c r="F85" i="2"/>
  <c r="F77" i="2"/>
  <c r="P77" i="2" s="1"/>
  <c r="F228" i="2"/>
  <c r="P228" i="2" s="1"/>
  <c r="F62" i="2"/>
  <c r="P62" i="2" s="1"/>
  <c r="F267" i="2"/>
  <c r="P267" i="2" s="1"/>
  <c r="F279" i="2"/>
  <c r="P279" i="2" s="1"/>
  <c r="F49" i="2"/>
  <c r="P49" i="2" s="1"/>
  <c r="F201" i="2"/>
  <c r="P201" i="2" s="1"/>
  <c r="F293" i="2"/>
  <c r="P293" i="2" s="1"/>
  <c r="F294" i="2"/>
  <c r="P294" i="2" s="1"/>
  <c r="F231" i="2"/>
  <c r="P231" i="2" s="1"/>
  <c r="F250" i="2"/>
  <c r="P250" i="2" s="1"/>
  <c r="F138" i="2"/>
  <c r="P138" i="2" s="1"/>
  <c r="F264" i="2"/>
  <c r="P264" i="2" s="1"/>
  <c r="F268" i="2"/>
  <c r="P268" i="2" s="1"/>
  <c r="E95" i="2"/>
  <c r="F96" i="2"/>
  <c r="P96" i="2" s="1"/>
  <c r="F288" i="2"/>
  <c r="P288" i="2" s="1"/>
  <c r="F280" i="2"/>
  <c r="P280" i="2" s="1"/>
  <c r="F270" i="2"/>
  <c r="P270" i="2" s="1"/>
  <c r="F204" i="2"/>
  <c r="P204" i="2" s="1"/>
  <c r="F110" i="2"/>
  <c r="P110" i="2" s="1"/>
  <c r="F176" i="2"/>
  <c r="P176" i="2" s="1"/>
  <c r="F128" i="2"/>
  <c r="P128" i="2" s="1"/>
  <c r="F103" i="2"/>
  <c r="F210" i="2"/>
  <c r="P210" i="2" s="1"/>
  <c r="F145" i="2"/>
  <c r="P145" i="2" s="1"/>
  <c r="F119" i="2"/>
  <c r="F107" i="2"/>
  <c r="P107" i="2" s="1"/>
  <c r="F27" i="2"/>
  <c r="F25" i="2"/>
  <c r="P25" i="2" s="1"/>
  <c r="F242" i="2"/>
  <c r="P242" i="2" s="1"/>
  <c r="F150" i="2"/>
  <c r="P150" i="2" s="1"/>
  <c r="F186" i="2"/>
  <c r="P186" i="2" s="1"/>
  <c r="F8" i="2"/>
  <c r="P8" i="2" s="1"/>
  <c r="F50" i="2"/>
  <c r="P50" i="2" s="1"/>
  <c r="F22" i="2"/>
  <c r="P22" i="2" s="1"/>
  <c r="F134" i="2"/>
  <c r="P134" i="2" s="1"/>
  <c r="F235" i="2"/>
  <c r="P235" i="2" s="1"/>
  <c r="F225" i="2"/>
  <c r="P225" i="2" s="1"/>
  <c r="F162" i="2"/>
  <c r="P162" i="2" s="1"/>
  <c r="F237" i="2"/>
  <c r="P237" i="2" s="1"/>
  <c r="E247" i="2"/>
  <c r="E85" i="2"/>
  <c r="F205" i="2"/>
  <c r="P205" i="2" s="1"/>
  <c r="E23" i="2"/>
  <c r="F222" i="2"/>
  <c r="P222" i="2" s="1"/>
  <c r="F218" i="2"/>
  <c r="P218" i="2" s="1"/>
  <c r="F169" i="2"/>
  <c r="P169" i="2" s="1"/>
  <c r="F123" i="2"/>
  <c r="P123" i="2" s="1"/>
  <c r="F304" i="2"/>
  <c r="P304" i="2" s="1"/>
  <c r="F297" i="2"/>
  <c r="P297" i="2" s="1"/>
  <c r="F156" i="2"/>
  <c r="P156" i="2" s="1"/>
  <c r="F99" i="2"/>
  <c r="P99" i="2" s="1"/>
  <c r="F146" i="2"/>
  <c r="P146" i="2" s="1"/>
  <c r="F101" i="2"/>
  <c r="P101" i="2" s="1"/>
  <c r="F223" i="2"/>
  <c r="P223" i="2" s="1"/>
  <c r="F306" i="2"/>
  <c r="P306" i="2" s="1"/>
  <c r="F308" i="2"/>
  <c r="P308" i="2" s="1"/>
  <c r="F234" i="2"/>
  <c r="P234" i="2" s="1"/>
  <c r="F230" i="2"/>
  <c r="P230" i="2" s="1"/>
  <c r="F215" i="2"/>
  <c r="P215" i="2" s="1"/>
  <c r="F160" i="2"/>
  <c r="P160" i="2" s="1"/>
  <c r="F302" i="2"/>
  <c r="P302" i="2" s="1"/>
  <c r="F249" i="2"/>
  <c r="P249" i="2" s="1"/>
  <c r="F252" i="2"/>
  <c r="P252" i="2" s="1"/>
  <c r="F177" i="2"/>
  <c r="P177" i="2" s="1"/>
  <c r="F245" i="2"/>
  <c r="P245" i="2" s="1"/>
  <c r="E143" i="2"/>
  <c r="F257" i="2"/>
  <c r="P257" i="2" s="1"/>
  <c r="F111" i="2"/>
  <c r="F93" i="2"/>
  <c r="P93" i="2" s="1"/>
  <c r="F51" i="2"/>
  <c r="P51" i="2" s="1"/>
  <c r="E17" i="2"/>
  <c r="F190" i="2"/>
  <c r="P190" i="2" s="1"/>
  <c r="F64" i="2"/>
  <c r="P64" i="2" s="1"/>
  <c r="F243" i="2"/>
  <c r="P243" i="2" s="1"/>
  <c r="F266" i="2"/>
  <c r="P266" i="2" s="1"/>
  <c r="E15" i="2"/>
  <c r="E27" i="2"/>
  <c r="F34" i="2"/>
  <c r="P34" i="2" s="1"/>
  <c r="H12" i="8" s="1"/>
  <c r="F281" i="2"/>
  <c r="P281" i="2" s="1"/>
  <c r="F32" i="2"/>
  <c r="P32" i="2" s="1"/>
  <c r="F4" i="2"/>
  <c r="F265" i="2"/>
  <c r="P265" i="2" s="1"/>
  <c r="F78" i="2"/>
  <c r="P78" i="2" s="1"/>
  <c r="F14" i="2"/>
  <c r="P14" i="2" s="1"/>
  <c r="F153" i="2"/>
  <c r="P153" i="2" s="1"/>
  <c r="F296" i="2"/>
  <c r="P296" i="2" s="1"/>
  <c r="F284" i="2"/>
  <c r="P284" i="2" s="1"/>
  <c r="E119" i="2"/>
  <c r="F254" i="2"/>
  <c r="P254" i="2" s="1"/>
  <c r="F289" i="2"/>
  <c r="P289" i="2" s="1"/>
  <c r="F192" i="2"/>
  <c r="P192" i="2" s="1"/>
  <c r="F253" i="2"/>
  <c r="P253" i="2" s="1"/>
  <c r="N313" i="3"/>
  <c r="E132" i="2"/>
  <c r="F168" i="2"/>
  <c r="P168" i="2" s="1"/>
  <c r="O314" i="1"/>
  <c r="E21" i="8" s="1"/>
  <c r="E23" i="8" s="1"/>
  <c r="E11" i="8" s="1"/>
  <c r="F251" i="2"/>
  <c r="P251" i="2" s="1"/>
  <c r="F28" i="2"/>
  <c r="E19" i="2"/>
  <c r="F272" i="2"/>
  <c r="P272" i="2" s="1"/>
  <c r="F31" i="2"/>
  <c r="P31" i="2" s="1"/>
  <c r="F82" i="2"/>
  <c r="P82" i="2" s="1"/>
  <c r="F59" i="2"/>
  <c r="P59" i="2" s="1"/>
  <c r="F172" i="2"/>
  <c r="P172" i="2" s="1"/>
  <c r="F157" i="2"/>
  <c r="P157" i="2" s="1"/>
  <c r="F244" i="2"/>
  <c r="P244" i="2" s="1"/>
  <c r="F236" i="2"/>
  <c r="P236" i="2" s="1"/>
  <c r="F307" i="2"/>
  <c r="P307" i="2" s="1"/>
  <c r="F303" i="2"/>
  <c r="P303" i="2" s="1"/>
  <c r="F194" i="2"/>
  <c r="P194" i="2" s="1"/>
  <c r="F261" i="2"/>
  <c r="P261" i="2" s="1"/>
  <c r="E63" i="2"/>
  <c r="F126" i="2"/>
  <c r="P126" i="2" s="1"/>
  <c r="F211" i="2"/>
  <c r="P211" i="2" s="1"/>
  <c r="F174" i="2"/>
  <c r="P174" i="2" s="1"/>
  <c r="F166" i="2"/>
  <c r="P166" i="2" s="1"/>
  <c r="P79" i="2"/>
  <c r="E79" i="2"/>
  <c r="F178" i="2"/>
  <c r="P178" i="2" s="1"/>
  <c r="F98" i="2"/>
  <c r="P98" i="2" s="1"/>
  <c r="F39" i="2"/>
  <c r="E26" i="2"/>
  <c r="E24" i="2"/>
  <c r="F184" i="2"/>
  <c r="P184" i="2" s="1"/>
  <c r="F163" i="2"/>
  <c r="P163" i="2" s="1"/>
  <c r="F154" i="2"/>
  <c r="P154" i="2" s="1"/>
  <c r="F94" i="2"/>
  <c r="P94" i="2" s="1"/>
  <c r="F68" i="2"/>
  <c r="F35" i="2"/>
  <c r="P35" i="2" s="1"/>
  <c r="F75" i="2"/>
  <c r="P75" i="2" s="1"/>
  <c r="F53" i="2"/>
  <c r="P53" i="2" s="1"/>
  <c r="P140" i="2"/>
  <c r="F122" i="2"/>
  <c r="P122" i="2" s="1"/>
  <c r="P10" i="2"/>
  <c r="F116" i="2"/>
  <c r="P116" i="2" s="1"/>
  <c r="F30" i="2"/>
  <c r="P30" i="2" s="1"/>
  <c r="E71" i="2"/>
  <c r="F61" i="2"/>
  <c r="F220" i="2"/>
  <c r="P220" i="2" s="1"/>
  <c r="F151" i="2"/>
  <c r="P151" i="2" s="1"/>
  <c r="F67" i="2"/>
  <c r="P67" i="2" s="1"/>
  <c r="F136" i="2"/>
  <c r="P136" i="2" s="1"/>
  <c r="F141" i="2"/>
  <c r="P141" i="2" s="1"/>
  <c r="F233" i="2"/>
  <c r="P233" i="2" s="1"/>
  <c r="F180" i="2"/>
  <c r="P180" i="2" s="1"/>
  <c r="F232" i="2"/>
  <c r="P232" i="2" s="1"/>
  <c r="F92" i="2"/>
  <c r="P92" i="2" s="1"/>
  <c r="F13" i="2"/>
  <c r="P13" i="2" s="1"/>
  <c r="F36" i="2"/>
  <c r="P36" i="2" s="1"/>
  <c r="F20" i="2"/>
  <c r="P20" i="2" s="1"/>
  <c r="F127" i="2"/>
  <c r="P127" i="2" s="1"/>
  <c r="F273" i="2"/>
  <c r="P273" i="2" s="1"/>
  <c r="F271" i="2"/>
  <c r="P271" i="2" s="1"/>
  <c r="F224" i="2"/>
  <c r="P224" i="2" s="1"/>
  <c r="F277" i="2"/>
  <c r="P277" i="2" s="1"/>
  <c r="H13" i="8"/>
  <c r="E127" i="2"/>
  <c r="F84" i="2"/>
  <c r="P84" i="2" s="1"/>
  <c r="F60" i="2"/>
  <c r="P60" i="2" s="1"/>
  <c r="F203" i="2"/>
  <c r="P203" i="2" s="1"/>
  <c r="E86" i="2"/>
  <c r="F197" i="2"/>
  <c r="P197" i="2" s="1"/>
  <c r="F238" i="2"/>
  <c r="P238" i="2" s="1"/>
  <c r="F26" i="2"/>
  <c r="P26" i="2" s="1"/>
  <c r="F135" i="2"/>
  <c r="P135" i="2" s="1"/>
  <c r="F105" i="2"/>
  <c r="P105" i="2" s="1"/>
  <c r="F298" i="2"/>
  <c r="P298" i="2" s="1"/>
  <c r="F86" i="2"/>
  <c r="F175" i="2"/>
  <c r="P175" i="2" s="1"/>
  <c r="F65" i="2"/>
  <c r="P65" i="2" s="1"/>
  <c r="F23" i="2"/>
  <c r="P23" i="2" s="1"/>
  <c r="F45" i="2"/>
  <c r="P45" i="2" s="1"/>
  <c r="F71" i="2"/>
  <c r="P71" i="2" s="1"/>
  <c r="F38" i="2"/>
  <c r="P38" i="2" s="1"/>
  <c r="E135" i="2"/>
  <c r="E65" i="2"/>
  <c r="F193" i="2"/>
  <c r="P193" i="2" s="1"/>
  <c r="F42" i="2"/>
  <c r="P42" i="2" s="1"/>
  <c r="F148" i="2"/>
  <c r="P148" i="2" s="1"/>
  <c r="F290" i="2"/>
  <c r="P290" i="2" s="1"/>
  <c r="F301" i="2"/>
  <c r="P301" i="2" s="1"/>
  <c r="F133" i="2"/>
  <c r="P133" i="2" s="1"/>
  <c r="F202" i="2"/>
  <c r="P202" i="2" s="1"/>
  <c r="F142" i="2"/>
  <c r="P142" i="2" s="1"/>
  <c r="F121" i="2"/>
  <c r="P121" i="2" s="1"/>
  <c r="E11" i="2"/>
  <c r="F124" i="2"/>
  <c r="P124" i="2" s="1"/>
  <c r="F165" i="2"/>
  <c r="P165" i="2" s="1"/>
  <c r="F48" i="2"/>
  <c r="P48" i="2" s="1"/>
  <c r="F102" i="2"/>
  <c r="P102" i="2" s="1"/>
  <c r="F55" i="2"/>
  <c r="F17" i="2"/>
  <c r="P17" i="2" s="1"/>
  <c r="G4" i="2"/>
  <c r="F115" i="2"/>
  <c r="P115" i="2" s="1"/>
  <c r="F112" i="2"/>
  <c r="P112" i="2" s="1"/>
  <c r="E68" i="2"/>
  <c r="F81" i="2"/>
  <c r="P81" i="2" s="1"/>
  <c r="G6" i="2"/>
  <c r="P6" i="2" s="1"/>
  <c r="E103" i="2"/>
  <c r="F292" i="2"/>
  <c r="P292" i="2" s="1"/>
  <c r="P90" i="2"/>
  <c r="F171" i="2"/>
  <c r="P171" i="2" s="1"/>
  <c r="F144" i="2"/>
  <c r="P144" i="2" s="1"/>
  <c r="F149" i="2"/>
  <c r="P149" i="2" s="1"/>
  <c r="F58" i="2"/>
  <c r="P58" i="2" s="1"/>
  <c r="F152" i="2"/>
  <c r="P152" i="2" s="1"/>
  <c r="F198" i="2"/>
  <c r="P198" i="2" s="1"/>
  <c r="F117" i="2"/>
  <c r="P117" i="2" s="1"/>
  <c r="F278" i="2"/>
  <c r="P278" i="2" s="1"/>
  <c r="F188" i="2"/>
  <c r="P188" i="2" s="1"/>
  <c r="F97" i="2"/>
  <c r="P97" i="2" s="1"/>
  <c r="F57" i="2"/>
  <c r="P57" i="2" s="1"/>
  <c r="E12" i="2"/>
  <c r="F40" i="2"/>
  <c r="P40" i="2" s="1"/>
  <c r="F262" i="2"/>
  <c r="P262" i="2" s="1"/>
  <c r="F209" i="2"/>
  <c r="P209" i="2" s="1"/>
  <c r="F269" i="2"/>
  <c r="P269" i="2" s="1"/>
  <c r="E87" i="2"/>
  <c r="F199" i="2"/>
  <c r="P199" i="2" s="1"/>
  <c r="F129" i="2"/>
  <c r="P129" i="2" s="1"/>
  <c r="F33" i="2"/>
  <c r="P33" i="2" s="1"/>
  <c r="F248" i="2"/>
  <c r="P248" i="2" s="1"/>
  <c r="F118" i="2"/>
  <c r="P118" i="2" s="1"/>
  <c r="F72" i="2"/>
  <c r="P72" i="2" s="1"/>
  <c r="F219" i="2"/>
  <c r="P219" i="2" s="1"/>
  <c r="F191" i="2"/>
  <c r="P191" i="2" s="1"/>
  <c r="F37" i="2"/>
  <c r="P37" i="2" s="1"/>
  <c r="F291" i="2"/>
  <c r="P291" i="2" s="1"/>
  <c r="F109" i="2"/>
  <c r="P109" i="2" s="1"/>
  <c r="F44" i="2"/>
  <c r="P44" i="2" s="1"/>
  <c r="F159" i="2"/>
  <c r="P159" i="2" s="1"/>
  <c r="F104" i="2"/>
  <c r="P104" i="2" s="1"/>
  <c r="F74" i="2"/>
  <c r="P74" i="2" s="1"/>
  <c r="F7" i="2"/>
  <c r="F260" i="2"/>
  <c r="P260" i="2" s="1"/>
  <c r="F213" i="2"/>
  <c r="P213" i="2" s="1"/>
  <c r="F16" i="2"/>
  <c r="P16" i="2" s="1"/>
  <c r="F80" i="2"/>
  <c r="P80" i="2" s="1"/>
  <c r="F189" i="2"/>
  <c r="P189" i="2" s="1"/>
  <c r="F87" i="2"/>
  <c r="F240" i="2"/>
  <c r="P240" i="2" s="1"/>
  <c r="E111" i="2"/>
  <c r="F258" i="2"/>
  <c r="P258" i="2" s="1"/>
  <c r="F295" i="2"/>
  <c r="P295" i="2" s="1"/>
  <c r="F217" i="2"/>
  <c r="P217" i="2" s="1"/>
  <c r="F143" i="2"/>
  <c r="P143" i="2" s="1"/>
  <c r="F212" i="2"/>
  <c r="P212" i="2" s="1"/>
  <c r="F207" i="2"/>
  <c r="P207" i="2" s="1"/>
  <c r="F76" i="2"/>
  <c r="P76" i="2" s="1"/>
  <c r="F256" i="2"/>
  <c r="P256" i="2" s="1"/>
  <c r="F196" i="2"/>
  <c r="P196" i="2" s="1"/>
  <c r="F305" i="2"/>
  <c r="P305" i="2" s="1"/>
  <c r="F274" i="2"/>
  <c r="P274" i="2" s="1"/>
  <c r="F226" i="2"/>
  <c r="P226" i="2" s="1"/>
  <c r="F285" i="2"/>
  <c r="P285" i="2" s="1"/>
  <c r="F15" i="2"/>
  <c r="P15" i="2" s="1"/>
  <c r="P63" i="2"/>
  <c r="E31" i="2"/>
  <c r="E39" i="2"/>
  <c r="E7" i="2"/>
  <c r="E61" i="2"/>
  <c r="F130" i="2"/>
  <c r="P130" i="2" s="1"/>
  <c r="F282" i="2"/>
  <c r="P282" i="2" s="1"/>
  <c r="F247" i="2"/>
  <c r="P247" i="2" s="1"/>
  <c r="F229" i="2"/>
  <c r="P229" i="2" s="1"/>
  <c r="F46" i="2"/>
  <c r="P46" i="2" s="1"/>
  <c r="F227" i="2"/>
  <c r="P227" i="2" s="1"/>
  <c r="F41" i="2"/>
  <c r="P41" i="2" s="1"/>
  <c r="F181" i="2"/>
  <c r="P181" i="2" s="1"/>
  <c r="F158" i="2"/>
  <c r="P158" i="2" s="1"/>
  <c r="F259" i="2"/>
  <c r="P259" i="2" s="1"/>
  <c r="F88" i="2"/>
  <c r="P88" i="2" s="1"/>
  <c r="F200" i="2"/>
  <c r="P200" i="2" s="1"/>
  <c r="F241" i="2"/>
  <c r="P241" i="2" s="1"/>
  <c r="F206" i="2"/>
  <c r="P206" i="2" s="1"/>
  <c r="F125" i="2"/>
  <c r="P125" i="2" s="1"/>
  <c r="F11" i="2"/>
  <c r="P11" i="2" s="1"/>
  <c r="F83" i="2"/>
  <c r="P83" i="2" s="1"/>
  <c r="F283" i="2"/>
  <c r="P283" i="2" s="1"/>
  <c r="F73" i="2"/>
  <c r="P73" i="2" s="1"/>
  <c r="F161" i="2"/>
  <c r="P161" i="2" s="1"/>
  <c r="F131" i="2"/>
  <c r="P131" i="2" s="1"/>
  <c r="F299" i="2"/>
  <c r="P299" i="2" s="1"/>
  <c r="F309" i="2"/>
  <c r="P309" i="2" s="1"/>
  <c r="E28" i="2"/>
  <c r="F263" i="2"/>
  <c r="P263" i="2" s="1"/>
  <c r="E55" i="2"/>
  <c r="F214" i="2"/>
  <c r="P214" i="2" s="1"/>
  <c r="F276" i="2"/>
  <c r="P276" i="2" s="1"/>
  <c r="F185" i="2"/>
  <c r="P185" i="2" s="1"/>
  <c r="F164" i="2"/>
  <c r="P164" i="2" s="1"/>
  <c r="F100" i="2"/>
  <c r="P100" i="2" s="1"/>
  <c r="F239" i="2"/>
  <c r="P239" i="2" s="1"/>
  <c r="F173" i="2"/>
  <c r="P173" i="2" s="1"/>
  <c r="F108" i="2"/>
  <c r="P108" i="2" s="1"/>
  <c r="F246" i="2"/>
  <c r="P246" i="2" s="1"/>
  <c r="F43" i="2"/>
  <c r="P43" i="2" s="1"/>
  <c r="F170" i="2"/>
  <c r="P170" i="2" s="1"/>
  <c r="F139" i="2"/>
  <c r="P139" i="2" s="1"/>
  <c r="F310" i="2"/>
  <c r="P310" i="2" s="1"/>
  <c r="F167" i="2"/>
  <c r="P167" i="2" s="1"/>
  <c r="F187" i="2"/>
  <c r="P187" i="2" s="1"/>
  <c r="F95" i="2"/>
  <c r="P95" i="2" s="1"/>
  <c r="F113" i="2"/>
  <c r="P113" i="2" s="1"/>
  <c r="E56" i="2"/>
  <c r="F29" i="2"/>
  <c r="P29" i="2" s="1"/>
  <c r="F56" i="2"/>
  <c r="F47" i="2"/>
  <c r="P47" i="2" s="1"/>
  <c r="F91" i="2"/>
  <c r="P91" i="2" s="1"/>
  <c r="E313" i="2" l="1"/>
  <c r="H321" i="5"/>
  <c r="P27" i="2"/>
  <c r="P19" i="2"/>
  <c r="L321" i="5"/>
  <c r="M321" i="5"/>
  <c r="N321" i="5"/>
  <c r="P119" i="2"/>
  <c r="Q321" i="5"/>
  <c r="P111" i="2"/>
  <c r="S321" i="5"/>
  <c r="C321" i="5"/>
  <c r="P56" i="2"/>
  <c r="P87" i="2"/>
  <c r="P7" i="2"/>
  <c r="P85" i="2"/>
  <c r="C312" i="6"/>
  <c r="H16" i="8"/>
  <c r="D321" i="5"/>
  <c r="K321" i="5"/>
  <c r="D312" i="6"/>
  <c r="E321" i="5"/>
  <c r="P68" i="2"/>
  <c r="P28" i="2"/>
  <c r="F313" i="2"/>
  <c r="P4" i="2"/>
  <c r="E312" i="6"/>
  <c r="P86" i="2"/>
  <c r="P61" i="2"/>
  <c r="P39" i="2"/>
  <c r="E312" i="7"/>
  <c r="F312" i="6"/>
  <c r="P103" i="2"/>
  <c r="F312" i="7"/>
  <c r="G312" i="6"/>
  <c r="P132" i="2"/>
  <c r="I314" i="1"/>
  <c r="F15" i="8" s="1"/>
  <c r="O313" i="2"/>
  <c r="P24" i="2"/>
  <c r="H312" i="6"/>
  <c r="I14" i="8"/>
  <c r="F321" i="5"/>
  <c r="G313" i="2"/>
  <c r="P55" i="2"/>
  <c r="P12" i="2"/>
  <c r="G321" i="5"/>
  <c r="I15" i="8" l="1"/>
  <c r="I16" i="8" s="1"/>
  <c r="C312" i="7"/>
  <c r="D312" i="7"/>
  <c r="U314" i="1"/>
  <c r="I321" i="5"/>
  <c r="E13" i="8" s="1"/>
  <c r="P313" i="2"/>
  <c r="E12" i="8" s="1"/>
  <c r="G312" i="7"/>
  <c r="U321" i="5"/>
  <c r="O321" i="5"/>
  <c r="F14" i="8" s="1"/>
  <c r="H312" i="7"/>
  <c r="R314" i="1"/>
  <c r="Q314" i="1" l="1"/>
  <c r="S314" i="1"/>
  <c r="E16" i="8"/>
  <c r="T314" i="1"/>
  <c r="I312" i="7"/>
  <c r="K312" i="7"/>
  <c r="J312" i="7"/>
  <c r="L312" i="7"/>
  <c r="V314" i="1"/>
  <c r="F16" i="8" l="1"/>
</calcChain>
</file>

<file path=xl/comments1.xml><?xml version="1.0" encoding="utf-8"?>
<comments xmlns="http://schemas.openxmlformats.org/spreadsheetml/2006/main">
  <authors>
    <author>Whitfield, Richard (DHRM)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</rPr>
          <t>DHRM:</t>
        </r>
        <r>
          <rPr>
            <sz val="9"/>
            <color indexed="81"/>
            <rFont val="Tahoma"/>
            <family val="2"/>
          </rPr>
          <t xml:space="preserve">
This amount can be found on Appendix A, Column C.  The amount will differ slightly because of rounding.
</t>
        </r>
      </text>
    </comment>
  </commentList>
</comments>
</file>

<file path=xl/sharedStrings.xml><?xml version="1.0" encoding="utf-8"?>
<sst xmlns="http://schemas.openxmlformats.org/spreadsheetml/2006/main" count="924" uniqueCount="447">
  <si>
    <t>Appendix A - Employer Allocations &amp; Sensitivity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</si>
  <si>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</si>
  <si>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</si>
  <si>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</si>
  <si>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</si>
  <si>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</si>
  <si>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</si>
  <si>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</si>
  <si>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</si>
  <si>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</si>
  <si>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</si>
  <si>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</si>
  <si>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</si>
  <si>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FY 2018</t>
  </si>
  <si>
    <t>FY 2017</t>
  </si>
  <si>
    <t>Employer</t>
  </si>
  <si>
    <t>Allocation</t>
  </si>
  <si>
    <t>Discount Rate</t>
  </si>
  <si>
    <t>Trend</t>
  </si>
  <si>
    <t>Employer #</t>
  </si>
  <si>
    <t>Contributions</t>
  </si>
  <si>
    <t>Percentage</t>
  </si>
  <si>
    <t>Liability</t>
  </si>
  <si>
    <t>Down</t>
  </si>
  <si>
    <t>Base</t>
  </si>
  <si>
    <t>Up</t>
  </si>
  <si>
    <t>VRS Retirees, Survivors, LTD Participants</t>
  </si>
  <si>
    <t>Non-Annuitant Survivors, Extended Coverage</t>
  </si>
  <si>
    <t>ORP Retirees, Survivors, LTD Participants</t>
  </si>
  <si>
    <t>Various TLC Govt Groups</t>
  </si>
  <si>
    <t>Various TLC School Groups</t>
  </si>
  <si>
    <t>POTOMAC RIVER FISHERIES</t>
  </si>
  <si>
    <t>New River Valley Emergency Communications</t>
  </si>
  <si>
    <t xml:space="preserve">Senate of Virginia            </t>
  </si>
  <si>
    <t xml:space="preserve">Virginia House of Delegates   </t>
  </si>
  <si>
    <t>Leg Dept Reversion Clear Acct</t>
  </si>
  <si>
    <t>Magistrates</t>
  </si>
  <si>
    <t>Div of Legislative Services</t>
  </si>
  <si>
    <t>Div of Legislative Auto Sys</t>
  </si>
  <si>
    <t>Joint Leg Audit &amp; Review Comm</t>
  </si>
  <si>
    <t>Supreme Court of Virginia</t>
  </si>
  <si>
    <t>Judicial Inquiry And Rev Comm</t>
  </si>
  <si>
    <t>Circuit Courts</t>
  </si>
  <si>
    <t>General District Courts</t>
  </si>
  <si>
    <t>Juv and Dom Relations Dist Crt</t>
  </si>
  <si>
    <t>Combined District Courts</t>
  </si>
  <si>
    <t>Virginia State Bar</t>
  </si>
  <si>
    <t>Lieutenant Governor</t>
  </si>
  <si>
    <t>Office of the Governor</t>
  </si>
  <si>
    <t>Dept of Planning and Budget</t>
  </si>
  <si>
    <t>Dept of Military Affairs</t>
  </si>
  <si>
    <t xml:space="preserve">Governors Comm on Govt Reform </t>
  </si>
  <si>
    <t>Court of Appeals of Virginia</t>
  </si>
  <si>
    <t>Gov Comm on Champion Schools</t>
  </si>
  <si>
    <t xml:space="preserve">Dept of Emergency Management  </t>
  </si>
  <si>
    <t xml:space="preserve">Virginia Veterans Care Center </t>
  </si>
  <si>
    <t>Dept of Human Resource Mgmt</t>
  </si>
  <si>
    <t>Dept of Veterans Affairs</t>
  </si>
  <si>
    <t>State Board of Elections</t>
  </si>
  <si>
    <t>Auditor of Public Accounts</t>
  </si>
  <si>
    <t>Va Inform Providers Net Auth</t>
  </si>
  <si>
    <t xml:space="preserve">Va Information Technologies   </t>
  </si>
  <si>
    <t>Dept of Technology Planning</t>
  </si>
  <si>
    <t>Dept of Information Technology</t>
  </si>
  <si>
    <t>Dept of Criminal Justice Svcs</t>
  </si>
  <si>
    <t>Attorney General &amp; Dept of Law</t>
  </si>
  <si>
    <t xml:space="preserve">Virginia Crime Commission     </t>
  </si>
  <si>
    <t>Div of Debt Collection</t>
  </si>
  <si>
    <t>The Science Museum of Virginia</t>
  </si>
  <si>
    <t>Office State Inspector General</t>
  </si>
  <si>
    <t>Virginia Comm for the Arts</t>
  </si>
  <si>
    <t xml:space="preserve">Admin of Health Insurance     </t>
  </si>
  <si>
    <t xml:space="preserve">Dept of the St Internal Audit </t>
  </si>
  <si>
    <t>Dept of Accounts</t>
  </si>
  <si>
    <t>Dept of the Treasury</t>
  </si>
  <si>
    <t>Dept of Motor Vehicles</t>
  </si>
  <si>
    <t>Dept of State Police</t>
  </si>
  <si>
    <t>Compensation Board</t>
  </si>
  <si>
    <r>
      <t>Virginia Retirement System</t>
    </r>
    <r>
      <rPr>
        <vertAlign val="superscript"/>
        <sz val="10"/>
        <color theme="1"/>
        <rFont val="Arial"/>
        <family val="2"/>
      </rPr>
      <t>1</t>
    </r>
  </si>
  <si>
    <t>Va Crim Sentencing Commission</t>
  </si>
  <si>
    <t>Dept of Taxation</t>
  </si>
  <si>
    <t>Dept Accounts Transfer Payments</t>
  </si>
  <si>
    <t>Dept for the Aging</t>
  </si>
  <si>
    <t>Virginia Management Fellows Program Administration</t>
  </si>
  <si>
    <t>Dept of Housing and Comm Dev</t>
  </si>
  <si>
    <t>Secretary of the Commonwealth</t>
  </si>
  <si>
    <t xml:space="preserve">Commonwealth Competition Coun </t>
  </si>
  <si>
    <t xml:space="preserve">Human Rights Council          </t>
  </si>
  <si>
    <t>State Corporation Commission</t>
  </si>
  <si>
    <t>State Lottery Department</t>
  </si>
  <si>
    <t xml:space="preserve">Dept of Charitable Gaming     </t>
  </si>
  <si>
    <t>Virginia College Savings Plan</t>
  </si>
  <si>
    <t>Va Off Protection &amp; Advocacy</t>
  </si>
  <si>
    <t>Secretary of Administration</t>
  </si>
  <si>
    <t>Dept of Labor and Industry</t>
  </si>
  <si>
    <t>Virginia Employment Commission</t>
  </si>
  <si>
    <t>Secretary of Natural Resources</t>
  </si>
  <si>
    <t xml:space="preserve">Secretary of Technology       </t>
  </si>
  <si>
    <t>Secretary of Education</t>
  </si>
  <si>
    <t>Secretary of Transportation</t>
  </si>
  <si>
    <t>Secretary of Public Safety</t>
  </si>
  <si>
    <t>Sec of Health &amp; Human Resource</t>
  </si>
  <si>
    <t>Secretary of Finance</t>
  </si>
  <si>
    <t>Va Workers Compensation Comm</t>
  </si>
  <si>
    <t>Secretary of Commerce &amp; Trade</t>
  </si>
  <si>
    <t xml:space="preserve">Secretary of Agr and Forestry </t>
  </si>
  <si>
    <t>Dept of General Services</t>
  </si>
  <si>
    <t>Direct Aid to Public Education</t>
  </si>
  <si>
    <t>Dept Conservation &amp; Recreation</t>
  </si>
  <si>
    <t>Comp Srvs At-Risk Youth &amp; Family</t>
  </si>
  <si>
    <t>Dept of Education</t>
  </si>
  <si>
    <t xml:space="preserve">The Library of Virginia       </t>
  </si>
  <si>
    <t>Woodrow Wilson Rehab Center</t>
  </si>
  <si>
    <t>College of William and Mary</t>
  </si>
  <si>
    <t>VCU Health System Authority</t>
  </si>
  <si>
    <t>University of Virginia</t>
  </si>
  <si>
    <t>VPI &amp; State University</t>
  </si>
  <si>
    <t xml:space="preserve">UVA Medical Center            </t>
  </si>
  <si>
    <t>Virginia Military Institute</t>
  </si>
  <si>
    <t>Virginia State University</t>
  </si>
  <si>
    <t>Norfolk State University</t>
  </si>
  <si>
    <t xml:space="preserve">Longwood University           </t>
  </si>
  <si>
    <t xml:space="preserve">University of Mary Washington </t>
  </si>
  <si>
    <t>James Madison University</t>
  </si>
  <si>
    <t>Radford University</t>
  </si>
  <si>
    <t xml:space="preserve">Va Sch for Deaf/Blind         </t>
  </si>
  <si>
    <t>Va Sch for Deaf/Blind-Hampton</t>
  </si>
  <si>
    <t xml:space="preserve">Melchers-Monroe Memorials     </t>
  </si>
  <si>
    <t>Old Dominion University</t>
  </si>
  <si>
    <t>Dept of Professional &amp; Occ Reg</t>
  </si>
  <si>
    <t>Dept of Health Professions</t>
  </si>
  <si>
    <t>Board of Accountancy</t>
  </si>
  <si>
    <t xml:space="preserve">Coop Ext &amp; Agric Exp Station  </t>
  </si>
  <si>
    <t>VPI &amp; SU Research Department</t>
  </si>
  <si>
    <t>VPI &amp; SU Extension Department</t>
  </si>
  <si>
    <t>Dept of Minority Bus Enterpris</t>
  </si>
  <si>
    <t xml:space="preserve">Board of Bar Examiners        </t>
  </si>
  <si>
    <t>Cooper Ext &amp; Agric Res Service</t>
  </si>
  <si>
    <t>Virginia Commonwealth Univ</t>
  </si>
  <si>
    <t>Virginia Museum of Fine Arts</t>
  </si>
  <si>
    <t xml:space="preserve">Frontier Culture Museum of Va </t>
  </si>
  <si>
    <t>Richard Bland College</t>
  </si>
  <si>
    <t>Christopher Newport University</t>
  </si>
  <si>
    <t>St Council of Higher Education</t>
  </si>
  <si>
    <t xml:space="preserve">UVA College at Wise           </t>
  </si>
  <si>
    <t>George Mason University</t>
  </si>
  <si>
    <t>Virginia Community College Sys</t>
  </si>
  <si>
    <t>Dept f/Aging &amp; Rehab Services</t>
  </si>
  <si>
    <t>Va Rehab Center for the Blind</t>
  </si>
  <si>
    <t>Va Institute of Marine Science</t>
  </si>
  <si>
    <t>Va Community Coll Sys Utility</t>
  </si>
  <si>
    <t>New River Community College</t>
  </si>
  <si>
    <t>Southside Va Community College</t>
  </si>
  <si>
    <t xml:space="preserve">Paul D Camp Community College </t>
  </si>
  <si>
    <t>Rappahannock Community College</t>
  </si>
  <si>
    <t>Danville Community College</t>
  </si>
  <si>
    <t>Northern Va Community College</t>
  </si>
  <si>
    <t>Piedmont Va Community College</t>
  </si>
  <si>
    <t xml:space="preserve">J Sargeant Reynolds Comm Coll </t>
  </si>
  <si>
    <t>Eastern Shore Community Coll</t>
  </si>
  <si>
    <t xml:space="preserve">Patrick Henry Comm Coll       </t>
  </si>
  <si>
    <t>Va Western Community College</t>
  </si>
  <si>
    <t xml:space="preserve">Dabney S Lancaster Comm Coll  </t>
  </si>
  <si>
    <t>Wytheville Community College</t>
  </si>
  <si>
    <t>John Tyler Community College</t>
  </si>
  <si>
    <t>Blue Ridge Community College</t>
  </si>
  <si>
    <t>Central Va Community College</t>
  </si>
  <si>
    <t>Thomas Nelson Comm College</t>
  </si>
  <si>
    <t>Southwest Virginia Comm Coll</t>
  </si>
  <si>
    <t xml:space="preserve">Tidewater Community College   </t>
  </si>
  <si>
    <t>VA Highlands Community College</t>
  </si>
  <si>
    <t>Germanna Community College</t>
  </si>
  <si>
    <t>Lord Fairfax Community College</t>
  </si>
  <si>
    <t>Mountain Empire Community Coll</t>
  </si>
  <si>
    <t>Dept of Agri &amp; Cons Services</t>
  </si>
  <si>
    <t>State Milk Commission</t>
  </si>
  <si>
    <t>Va Economic Dev Partnership</t>
  </si>
  <si>
    <t>Va National Defense Industrial</t>
  </si>
  <si>
    <t xml:space="preserve">Chippokes Plantation Farm Fd  </t>
  </si>
  <si>
    <t xml:space="preserve">Virginia Tourism Authority    </t>
  </si>
  <si>
    <t>Dept of Business Assistance</t>
  </si>
  <si>
    <t xml:space="preserve">Off of Workforce Development  </t>
  </si>
  <si>
    <t>Virginia-Israel Advisory Board</t>
  </si>
  <si>
    <t>Dept Small Bus/Supplier Div</t>
  </si>
  <si>
    <t>Fort Monroe Authority</t>
  </si>
  <si>
    <t>Jamestown-Yorktown Commemor</t>
  </si>
  <si>
    <t>Marine Resources Commission</t>
  </si>
  <si>
    <t>Dept Game and Inland Fisheries</t>
  </si>
  <si>
    <t>Virginia Racing Commission</t>
  </si>
  <si>
    <t>Virginia Port Authority</t>
  </si>
  <si>
    <t>Chesapeake Bay Local Asst Dept</t>
  </si>
  <si>
    <t xml:space="preserve">Dept Mines Minerals &amp; Energy  </t>
  </si>
  <si>
    <t xml:space="preserve">Dept of Forestry              </t>
  </si>
  <si>
    <t>Comm on Va Alcohol Saf Act Pro</t>
  </si>
  <si>
    <t xml:space="preserve">Gunston Hall                  </t>
  </si>
  <si>
    <t>Dept of Historic Resources</t>
  </si>
  <si>
    <t>Jamestown-Yorktown Foundation</t>
  </si>
  <si>
    <t>Dept of Environmental Quality</t>
  </si>
  <si>
    <t>Gov Adv Cncl Self-Det &amp; Fed</t>
  </si>
  <si>
    <t xml:space="preserve">Govs Comm On Comp &amp; Equit Tax </t>
  </si>
  <si>
    <t xml:space="preserve">Govs Comm On Env Stewardship  </t>
  </si>
  <si>
    <t xml:space="preserve">Govs Comm on Phy Fitness &amp; Sp </t>
  </si>
  <si>
    <t>Secretary of Veterans Affairs and Homeland Security</t>
  </si>
  <si>
    <t>Dept of Transportation</t>
  </si>
  <si>
    <t>Central Garage</t>
  </si>
  <si>
    <t>Dept of Rail &amp; Public Trans</t>
  </si>
  <si>
    <t>Motor Vehicle Dealer Board</t>
  </si>
  <si>
    <t>BRD Towing and Recovery Operator</t>
  </si>
  <si>
    <t>Dept of Health</t>
  </si>
  <si>
    <t>Dept of Medical Asst Services</t>
  </si>
  <si>
    <t>Va Bd for People With Disabil</t>
  </si>
  <si>
    <t>Dept of Corrections</t>
  </si>
  <si>
    <t>Dept f/t Blind &amp; Vision Impair</t>
  </si>
  <si>
    <t>Central State Hospital</t>
  </si>
  <si>
    <t>Eastern State Hospital</t>
  </si>
  <si>
    <t>Southwestern Va Ment Hlth Inst</t>
  </si>
  <si>
    <t>Western State Hospital</t>
  </si>
  <si>
    <t>Central Virginia Training Ctr</t>
  </si>
  <si>
    <t xml:space="preserve">COV Center for Child &amp; Adoles </t>
  </si>
  <si>
    <t>Powhatan Correctional Center</t>
  </si>
  <si>
    <t>Virginia Corr Enterprises</t>
  </si>
  <si>
    <t>Virginia Corr Center for Women</t>
  </si>
  <si>
    <t>Southampton Memorial Hospital</t>
  </si>
  <si>
    <t>Bland Correctional Center</t>
  </si>
  <si>
    <t>James River Correctional Ctr</t>
  </si>
  <si>
    <t>Dept Behav Hlth &amp; Develop Svcs</t>
  </si>
  <si>
    <t>Powhatan Recpt and Class Ctr</t>
  </si>
  <si>
    <t xml:space="preserve">Office Inspec Gen Behav &amp; Dev </t>
  </si>
  <si>
    <t>Southeastern Va Training Centr</t>
  </si>
  <si>
    <t>Catawba Hospital</t>
  </si>
  <si>
    <t>Northern Virginia Training Ctr</t>
  </si>
  <si>
    <t>Southside Va Training Center</t>
  </si>
  <si>
    <t>No Va Mental Health Institute</t>
  </si>
  <si>
    <t>Piedmont Geriatric Hospital</t>
  </si>
  <si>
    <t>Brunswick Correctional Center</t>
  </si>
  <si>
    <t xml:space="preserve">Staunton Correctional Center  </t>
  </si>
  <si>
    <t xml:space="preserve">Sussex I State Prison         </t>
  </si>
  <si>
    <t xml:space="preserve">Sussex II State Prison        </t>
  </si>
  <si>
    <t xml:space="preserve">Wallens Ridge State Prison    </t>
  </si>
  <si>
    <t>Southampton Intensive Treat Ct</t>
  </si>
  <si>
    <t xml:space="preserve">St Brides Correctional Center </t>
  </si>
  <si>
    <t>Southwestern Va Training Ctr</t>
  </si>
  <si>
    <t>Southern Va Mental Health Inst</t>
  </si>
  <si>
    <t>Southampton Reception &amp; Class</t>
  </si>
  <si>
    <t xml:space="preserve">Red Onion State Prison        </t>
  </si>
  <si>
    <t>Employee Rel &amp; Trg Div</t>
  </si>
  <si>
    <t xml:space="preserve">Fluvanna Corr Ctr for Women   </t>
  </si>
  <si>
    <t>Mecklenburg Correctional Ctr</t>
  </si>
  <si>
    <t>Nottoway Correctional Center</t>
  </si>
  <si>
    <t>Marion Correctional Center</t>
  </si>
  <si>
    <t xml:space="preserve">Hiram W Davis Medical Center  </t>
  </si>
  <si>
    <t>Buckingham Correctional Center</t>
  </si>
  <si>
    <t>Dept of Correctional Education</t>
  </si>
  <si>
    <t>Va Dep F/T Deaf &amp; Hard of Hear</t>
  </si>
  <si>
    <t>Deep Meadow Correctional Ctr</t>
  </si>
  <si>
    <t>Deerfield Correctional Center</t>
  </si>
  <si>
    <t>Augusta Correctional Center</t>
  </si>
  <si>
    <t xml:space="preserve">Div of Institutions           </t>
  </si>
  <si>
    <t>Western Region Corr Fld Units</t>
  </si>
  <si>
    <t>Northern Region Corr Fld Units</t>
  </si>
  <si>
    <t>Central Region Corr Fld Unit</t>
  </si>
  <si>
    <t>Eastern Region Corr Fld Unit</t>
  </si>
  <si>
    <t xml:space="preserve">Dept f/t Rights of Va w/Disab </t>
  </si>
  <si>
    <t>Dept of Social Services</t>
  </si>
  <si>
    <t>Virginia Parole Board</t>
  </si>
  <si>
    <t>Div of Community Corrections</t>
  </si>
  <si>
    <t>Keen Mountain Correctional Ctr</t>
  </si>
  <si>
    <t xml:space="preserve">Greensville Correctional Ctr  </t>
  </si>
  <si>
    <t>Dillwyn Correctional Center</t>
  </si>
  <si>
    <t>Indian Creek Corr Center</t>
  </si>
  <si>
    <t>Haynesville Correctional Ctr</t>
  </si>
  <si>
    <t>Coffeewood Correctional Center</t>
  </si>
  <si>
    <t>Lunenburg Correctional Center</t>
  </si>
  <si>
    <t>Pocahontas Correctional Center</t>
  </si>
  <si>
    <t>Green Rock Correctional Center</t>
  </si>
  <si>
    <t xml:space="preserve">Dept of Juvenile Justice      </t>
  </si>
  <si>
    <t>Dept of Forensic Science</t>
  </si>
  <si>
    <t>River North Correctional Cntr</t>
  </si>
  <si>
    <t>Culpeper Correctional Facility for Women</t>
  </si>
  <si>
    <t>Va Center for Behavioral Rehab</t>
  </si>
  <si>
    <t>Capital Sq Preservation Coun</t>
  </si>
  <si>
    <t>Va Freedom of Info Advisory Cl</t>
  </si>
  <si>
    <t>Virginia Disability Commission</t>
  </si>
  <si>
    <t>Comm on Population Grow &amp; Dev</t>
  </si>
  <si>
    <t>Virginia Commission on Youth</t>
  </si>
  <si>
    <t xml:space="preserve">Virginia Housing Commission   </t>
  </si>
  <si>
    <t>Dept of Aviation</t>
  </si>
  <si>
    <t>Chesapeake Bay Commission</t>
  </si>
  <si>
    <t>Joint Comm on Health Care</t>
  </si>
  <si>
    <t xml:space="preserve">Dr Martin L King Jr Mem Comm  </t>
  </si>
  <si>
    <t xml:space="preserve">Joint Comm on Techn &amp; Science </t>
  </si>
  <si>
    <t xml:space="preserve">Indigent Defense Commission   </t>
  </si>
  <si>
    <t>Personal Prop Tax Relief Act</t>
  </si>
  <si>
    <t>Tobacco Commission</t>
  </si>
  <si>
    <t>Va Foundation Healthy Youth</t>
  </si>
  <si>
    <t>Substance Abuse Prevention Off</t>
  </si>
  <si>
    <t xml:space="preserve">Va Sesquicent Amer Civil War  </t>
  </si>
  <si>
    <t xml:space="preserve">Virginia Enterprise Appl Prog </t>
  </si>
  <si>
    <t xml:space="preserve">Small Business Commission     </t>
  </si>
  <si>
    <t>Comm on Electric Utility Restr</t>
  </si>
  <si>
    <t>Manufacturing Development Comm</t>
  </si>
  <si>
    <t xml:space="preserve">Joint Comm on Admin Rules     </t>
  </si>
  <si>
    <t>Comm on Prevention Human Traff</t>
  </si>
  <si>
    <t>Virginia Bicentennial of the American War of 1812 Commission</t>
  </si>
  <si>
    <t>Va Comm Energy &amp; Environment</t>
  </si>
  <si>
    <t>Va Comm Centen Woodrow Wilson</t>
  </si>
  <si>
    <t xml:space="preserve">Va Bicentennial Amer War 1812 </t>
  </si>
  <si>
    <t>Virginia Pub Broadcasting Brd</t>
  </si>
  <si>
    <t>Dept of Veterans Services</t>
  </si>
  <si>
    <t>Veteran Services Foundation</t>
  </si>
  <si>
    <t>Gov Employment &amp; Training Dept</t>
  </si>
  <si>
    <t>Opportunity Educational Inst</t>
  </si>
  <si>
    <t>Sitter-Barfoot Veterans Care</t>
  </si>
  <si>
    <t xml:space="preserve">Southern Va Higher Education  </t>
  </si>
  <si>
    <t>New College Institute</t>
  </si>
  <si>
    <t>Va Museum of Natural History</t>
  </si>
  <si>
    <t>Council on Indians</t>
  </si>
  <si>
    <t>Southwest Va Higher Ed Center</t>
  </si>
  <si>
    <t>Commonwealth Att Serv Council</t>
  </si>
  <si>
    <t>Dept of Fire Programs</t>
  </si>
  <si>
    <t xml:space="preserve">Div of Capitol Police         </t>
  </si>
  <si>
    <t>Dept of Emp Dispute Resolution</t>
  </si>
  <si>
    <t>Virginia Liaison Office</t>
  </si>
  <si>
    <t>VA Hlth Serv Cost Rev Council</t>
  </si>
  <si>
    <t>Commission on Local Government</t>
  </si>
  <si>
    <t xml:space="preserve">Virginia Resources Authority  </t>
  </si>
  <si>
    <t>Higher Education Tuition Moderation Incentive Fund</t>
  </si>
  <si>
    <t xml:space="preserve">State Grants to Nonstate Agys </t>
  </si>
  <si>
    <t>Higher Education Research Init</t>
  </si>
  <si>
    <t>Planned Reversions</t>
  </si>
  <si>
    <t xml:space="preserve">Treasury Construction Fin     </t>
  </si>
  <si>
    <t>Central Appropriations</t>
  </si>
  <si>
    <t>Dept Alcoholic Beverage Control</t>
  </si>
  <si>
    <t>TOTAL</t>
  </si>
  <si>
    <t>Appendix B - OPEB Expense</t>
  </si>
  <si>
    <t>OPEB Expense</t>
  </si>
  <si>
    <t>Proportionate share of allocable plan OPEB Expense</t>
  </si>
  <si>
    <t>Service Cost</t>
  </si>
  <si>
    <t>Interest Cost</t>
  </si>
  <si>
    <t>Expected Investment Return</t>
  </si>
  <si>
    <t>Contributions from Non-Employer Contributing Entities</t>
  </si>
  <si>
    <t>Administrative Expense</t>
  </si>
  <si>
    <t>Plan Changes</t>
  </si>
  <si>
    <t>Amortization of Unrecognized Liability</t>
  </si>
  <si>
    <t>Amortization of Unrecognized Asset</t>
  </si>
  <si>
    <t>Amortization of Unrecognized Assumption Change</t>
  </si>
  <si>
    <t>Net amortization of deferred amounts from change in proportion</t>
  </si>
  <si>
    <t>Total OPEB Expense</t>
  </si>
  <si>
    <t>Appendix C - Reconciliation of OPEB Liability</t>
  </si>
  <si>
    <t>Total OPEB Liability</t>
  </si>
  <si>
    <t>Plan Fiduciary Net Position</t>
  </si>
  <si>
    <t>Inerest Cost</t>
  </si>
  <si>
    <t>Changes of Benefits Terms</t>
  </si>
  <si>
    <t>Differences Between Expected and Actual Experiences</t>
  </si>
  <si>
    <t>Changes of Assumptions</t>
  </si>
  <si>
    <t>Contributions: Members</t>
  </si>
  <si>
    <t>Benefit Payments</t>
  </si>
  <si>
    <t>Net Change in Total OPEB Liability</t>
  </si>
  <si>
    <t>Total OPEB Liability (Beginning)</t>
  </si>
  <si>
    <t>Total OPEB Liability (Ending)</t>
  </si>
  <si>
    <t>Contribution: Employer</t>
  </si>
  <si>
    <t>Contributions: Member</t>
  </si>
  <si>
    <t>Net Investment Income</t>
  </si>
  <si>
    <t>Administrative Expenses</t>
  </si>
  <si>
    <t>Other</t>
  </si>
  <si>
    <t>Net Change in Plan Fiduciary Net Position</t>
  </si>
  <si>
    <t>Plan Fiduciary Net Position (Beginning)</t>
  </si>
  <si>
    <t>Plan Fiduciary Net Position (Ending)</t>
  </si>
  <si>
    <t>Appendix D - Reconciliation of OPEB Net Position</t>
  </si>
  <si>
    <t>Appendix E - Deferred Inflows and Outflows</t>
  </si>
  <si>
    <t>M</t>
  </si>
  <si>
    <t>N</t>
  </si>
  <si>
    <t>O</t>
  </si>
  <si>
    <t>Deferred Outflows of Resources</t>
  </si>
  <si>
    <t>Deferred Inflows of Resources</t>
  </si>
  <si>
    <t>Deferred Amounts</t>
  </si>
  <si>
    <t>Changes in</t>
  </si>
  <si>
    <t>from Changes in</t>
  </si>
  <si>
    <t>Net Difference</t>
  </si>
  <si>
    <t>Proportion</t>
  </si>
  <si>
    <t>Between</t>
  </si>
  <si>
    <t>and Differences</t>
  </si>
  <si>
    <t>Projected</t>
  </si>
  <si>
    <t>Difference</t>
  </si>
  <si>
    <t>and Actual</t>
  </si>
  <si>
    <t>Total</t>
  </si>
  <si>
    <t>Differences</t>
  </si>
  <si>
    <t>Proportionate</t>
  </si>
  <si>
    <t>Investment</t>
  </si>
  <si>
    <t>Deferred</t>
  </si>
  <si>
    <t>Share of</t>
  </si>
  <si>
    <t>Expected</t>
  </si>
  <si>
    <t>Earnings on</t>
  </si>
  <si>
    <t>and Proportionate</t>
  </si>
  <si>
    <t>Outflows</t>
  </si>
  <si>
    <t>Inflows</t>
  </si>
  <si>
    <t>Plan</t>
  </si>
  <si>
    <t>OPEB Plan</t>
  </si>
  <si>
    <t>Change of</t>
  </si>
  <si>
    <t>of</t>
  </si>
  <si>
    <t>OPEB</t>
  </si>
  <si>
    <t>Experience</t>
  </si>
  <si>
    <t>Investments</t>
  </si>
  <si>
    <t>Assumptions</t>
  </si>
  <si>
    <t>Resources</t>
  </si>
  <si>
    <t>Expense</t>
  </si>
  <si>
    <t>Appendix F - Schedule of Deferred Inflows/Outflows</t>
  </si>
  <si>
    <t>Fiscal Year End June 30</t>
  </si>
  <si>
    <t>Thereafter</t>
  </si>
  <si>
    <t>Appendix G - Proportionate Share</t>
  </si>
  <si>
    <t>Change in Proportion</t>
  </si>
  <si>
    <t>Prop Share</t>
  </si>
  <si>
    <t>Reported Amount</t>
  </si>
  <si>
    <t>Total Amount</t>
  </si>
  <si>
    <t>Debit</t>
  </si>
  <si>
    <t>Credit</t>
  </si>
  <si>
    <t>BOY</t>
  </si>
  <si>
    <t>BOY @ EOY</t>
  </si>
  <si>
    <t>Appendix E, Column G</t>
  </si>
  <si>
    <t>Appendix E, Column L</t>
  </si>
  <si>
    <t>OPEB - Health Benefits Program for Pre-Medicare Retirees, Survivors, and LTD Participants</t>
  </si>
  <si>
    <t>GASB 75 Sample FY2018 Journal Entries</t>
  </si>
  <si>
    <t>1. To Record the beginning net position, expenses, deferred outflows/inflows  of resources, and Pre-Medicare Retiree OPEB liability</t>
  </si>
  <si>
    <t>Net Position (see Note A)</t>
  </si>
  <si>
    <t>Pre-Medicare Retiree OPEB Liability</t>
  </si>
  <si>
    <t>Beginning OPEB Liability</t>
  </si>
  <si>
    <t>Less:  FY2017 Employer Benefit Payments</t>
  </si>
  <si>
    <t>2. To reclassify the FY 2018 benefit payments as deferred outflows of resources</t>
  </si>
  <si>
    <t>Appendix C, Column H</t>
  </si>
  <si>
    <t>All Participating Agencies</t>
  </si>
  <si>
    <t>Appendix B, Column L</t>
  </si>
  <si>
    <t xml:space="preserve"> OPEB</t>
  </si>
  <si>
    <t xml:space="preserve">OPEB Liability </t>
  </si>
  <si>
    <t>OPEB Liability (Ending)</t>
  </si>
  <si>
    <t>Appendix A, Column F</t>
  </si>
  <si>
    <t>Appendix H, Column B</t>
  </si>
  <si>
    <t>Note A:  The following is the calculation for the beginning Net Position amount</t>
  </si>
  <si>
    <t>Beginning Net Position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</si>
  <si>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VRS (158) does not receive an allocation. Its premiums of $4,105,684 for 2017 and $3,595,953 for 2016 are distributed across the other employers.</t>
    </r>
  </si>
  <si>
    <t>FY 2016</t>
  </si>
  <si>
    <t>Appendix H - Schedule of Benefit Payments</t>
  </si>
  <si>
    <t>Benefit</t>
  </si>
  <si>
    <t>Payments</t>
  </si>
  <si>
    <t>Calculated (Appendix A, Column C)</t>
  </si>
  <si>
    <t>Note A (Below the Entry)</t>
  </si>
  <si>
    <t xml:space="preserve"> </t>
  </si>
  <si>
    <t>AGENCY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</si>
</sst>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%"/>
    <numFmt numFmtId="166" formatCode="_(* #,##0_);_(* \(#,##0\);_(* &quot;-&quot;??_);_(@_)"/>
    <numFmt numFmtId="167" formatCode="0.00000000%"/>
    <numFmt numFmtId="168" formatCode="0.0000%"/>
    <numFmt numFmtId="169" formatCode="_(&quot;$&quot;* #,##0.0_);_(&quot;$&quot;* \(#,##0.0\);_(&quot;$&quot;* &quot;-&quot;??_);_(@_)"/>
    <numFmt numFmtId="170" formatCode="0.00000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color theme="1"/>
      <name val="Arial"/>
      <family val="2"/>
    </font>
    <font>
      <b/>
      <u val="double"/>
      <sz val="10"/>
      <color theme="1"/>
      <name val="Arial"/>
      <family val="2"/>
    </font>
    <font>
      <b/>
      <u val="doubleAccounting"/>
      <sz val="10"/>
      <name val="Arial"/>
      <family val="2"/>
    </font>
    <font>
      <b/>
      <sz val="10"/>
      <name val="Arial"/>
      <family val="2"/>
    </font>
    <font>
      <u val="singleAccounting"/>
      <sz val="10"/>
      <color theme="1"/>
      <name val="Arial"/>
      <family val="2"/>
    </font>
    <font>
      <sz val="5"/>
      <name val="Arial"/>
      <family val="2"/>
    </font>
    <font>
      <u/>
      <sz val="10"/>
      <color rgb="FF000000"/>
      <name val="Arial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b/>
      <u val="doubleAccounting"/>
      <sz val="10"/>
      <color theme="1"/>
      <name val="Arial"/>
      <family val="2"/>
    </font>
    <font>
      <sz val="1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i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/>
    <xf numFmtId="0" fontId="19" fillId="0" borderId="0"/>
    <xf numFmtId="9" fontId="19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2" applyNumberFormat="1" applyFont="1" applyAlignment="1">
      <alignment horizontal="center"/>
    </xf>
    <xf numFmtId="165" fontId="4" fillId="0" borderId="0" xfId="3" applyNumberFormat="1" applyFont="1" applyAlignment="1">
      <alignment horizontal="right"/>
    </xf>
    <xf numFmtId="166" fontId="4" fillId="0" borderId="0" xfId="1" applyNumberFormat="1" applyFont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165" fontId="4" fillId="0" borderId="1" xfId="3" applyNumberFormat="1" applyFont="1" applyBorder="1" applyAlignment="1">
      <alignment horizontal="right"/>
    </xf>
    <xf numFmtId="165" fontId="4" fillId="0" borderId="0" xfId="0" applyNumberFormat="1" applyFont="1"/>
    <xf numFmtId="164" fontId="4" fillId="0" borderId="0" xfId="1" applyNumberFormat="1" applyFont="1" applyBorder="1" applyAlignment="1">
      <alignment horizontal="center"/>
    </xf>
    <xf numFmtId="167" fontId="4" fillId="0" borderId="0" xfId="3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8" fontId="5" fillId="0" borderId="3" xfId="3" applyNumberFormat="1" applyFont="1" applyBorder="1" applyAlignment="1">
      <alignment horizontal="right"/>
    </xf>
    <xf numFmtId="43" fontId="4" fillId="0" borderId="0" xfId="0" applyNumberFormat="1" applyFont="1"/>
    <xf numFmtId="164" fontId="4" fillId="0" borderId="0" xfId="0" applyNumberFormat="1" applyFont="1"/>
    <xf numFmtId="3" fontId="4" fillId="0" borderId="0" xfId="0" applyNumberFormat="1" applyFont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165" fontId="4" fillId="0" borderId="0" xfId="3" applyNumberFormat="1" applyFont="1" applyBorder="1" applyAlignment="1">
      <alignment horizontal="center" wrapText="1"/>
    </xf>
    <xf numFmtId="164" fontId="4" fillId="0" borderId="0" xfId="2" applyNumberFormat="1" applyFont="1" applyBorder="1" applyAlignment="1">
      <alignment horizontal="center" wrapText="1"/>
    </xf>
    <xf numFmtId="164" fontId="4" fillId="0" borderId="0" xfId="2" applyNumberFormat="1" applyFont="1" applyFill="1" applyAlignment="1">
      <alignment horizontal="center"/>
    </xf>
    <xf numFmtId="166" fontId="4" fillId="0" borderId="0" xfId="1" applyNumberFormat="1" applyFont="1" applyBorder="1" applyAlignment="1">
      <alignment horizontal="center" wrapText="1"/>
    </xf>
    <xf numFmtId="166" fontId="4" fillId="0" borderId="0" xfId="1" applyNumberFormat="1" applyFont="1" applyFill="1" applyAlignment="1">
      <alignment horizontal="center"/>
    </xf>
    <xf numFmtId="167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9" fontId="4" fillId="0" borderId="0" xfId="0" applyNumberFormat="1" applyFont="1" applyAlignment="1">
      <alignment horizontal="center"/>
    </xf>
    <xf numFmtId="166" fontId="7" fillId="0" borderId="0" xfId="1" applyNumberFormat="1" applyFont="1" applyBorder="1" applyAlignment="1">
      <alignment horizontal="center" wrapText="1"/>
    </xf>
    <xf numFmtId="165" fontId="6" fillId="0" borderId="0" xfId="3" applyNumberFormat="1" applyFont="1" applyBorder="1" applyAlignment="1">
      <alignment horizontal="center" wrapText="1"/>
    </xf>
    <xf numFmtId="166" fontId="6" fillId="0" borderId="0" xfId="1" applyNumberFormat="1" applyFont="1" applyBorder="1" applyAlignment="1">
      <alignment horizontal="center" wrapText="1"/>
    </xf>
    <xf numFmtId="166" fontId="6" fillId="0" borderId="0" xfId="1" applyNumberFormat="1" applyFont="1" applyAlignment="1">
      <alignment horizontal="center"/>
    </xf>
    <xf numFmtId="166" fontId="6" fillId="0" borderId="0" xfId="1" applyNumberFormat="1" applyFont="1" applyFill="1" applyAlignment="1">
      <alignment horizontal="center"/>
    </xf>
    <xf numFmtId="0" fontId="7" fillId="0" borderId="0" xfId="0" quotePrefix="1" applyNumberFormat="1" applyFont="1" applyFill="1" applyAlignment="1">
      <alignment horizontal="center"/>
    </xf>
    <xf numFmtId="0" fontId="11" fillId="0" borderId="0" xfId="0" applyFont="1"/>
    <xf numFmtId="0" fontId="10" fillId="0" borderId="0" xfId="0" applyFont="1" applyBorder="1" applyAlignment="1">
      <alignment horizontal="center"/>
    </xf>
    <xf numFmtId="168" fontId="10" fillId="0" borderId="0" xfId="3" applyNumberFormat="1" applyFont="1" applyAlignment="1">
      <alignment horizontal="center"/>
    </xf>
    <xf numFmtId="164" fontId="10" fillId="0" borderId="0" xfId="2" applyNumberFormat="1" applyFont="1" applyAlignment="1">
      <alignment horizontal="center"/>
    </xf>
    <xf numFmtId="0" fontId="7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7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166" fontId="7" fillId="0" borderId="0" xfId="1" applyNumberFormat="1" applyFont="1" applyAlignment="1">
      <alignment horizontal="center"/>
    </xf>
    <xf numFmtId="166" fontId="12" fillId="0" borderId="0" xfId="1" applyNumberFormat="1" applyFont="1" applyAlignment="1">
      <alignment horizontal="center"/>
    </xf>
    <xf numFmtId="0" fontId="13" fillId="0" borderId="0" xfId="0" applyFont="1" applyAlignment="1">
      <alignment horizontal="left"/>
    </xf>
    <xf numFmtId="169" fontId="10" fillId="0" borderId="0" xfId="2" applyNumberFormat="1" applyFont="1" applyBorder="1"/>
    <xf numFmtId="170" fontId="4" fillId="0" borderId="0" xfId="3" applyNumberFormat="1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168" fontId="4" fillId="0" borderId="0" xfId="3" applyNumberFormat="1" applyFont="1" applyBorder="1" applyAlignment="1">
      <alignment horizontal="right"/>
    </xf>
    <xf numFmtId="42" fontId="15" fillId="0" borderId="0" xfId="0" applyNumberFormat="1" applyFont="1" applyFill="1" applyBorder="1"/>
    <xf numFmtId="164" fontId="15" fillId="0" borderId="0" xfId="0" applyNumberFormat="1" applyFont="1" applyFill="1" applyBorder="1"/>
    <xf numFmtId="168" fontId="4" fillId="0" borderId="0" xfId="3" applyNumberFormat="1" applyFont="1" applyAlignment="1">
      <alignment horizontal="right"/>
    </xf>
    <xf numFmtId="41" fontId="15" fillId="0" borderId="0" xfId="0" applyNumberFormat="1" applyFont="1" applyFill="1" applyBorder="1"/>
    <xf numFmtId="41" fontId="4" fillId="0" borderId="0" xfId="0" applyNumberFormat="1" applyFont="1"/>
    <xf numFmtId="168" fontId="6" fillId="0" borderId="0" xfId="3" applyNumberFormat="1" applyFont="1" applyAlignment="1">
      <alignment horizontal="right"/>
    </xf>
    <xf numFmtId="41" fontId="16" fillId="0" borderId="0" xfId="0" applyNumberFormat="1" applyFont="1" applyFill="1" applyBorder="1"/>
    <xf numFmtId="168" fontId="4" fillId="0" borderId="0" xfId="0" applyNumberFormat="1" applyFont="1"/>
    <xf numFmtId="166" fontId="4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/>
    <xf numFmtId="0" fontId="14" fillId="0" borderId="0" xfId="0" applyFont="1" applyFill="1" applyBorder="1" applyAlignment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42" fontId="4" fillId="0" borderId="0" xfId="2" applyNumberFormat="1" applyFont="1"/>
    <xf numFmtId="42" fontId="4" fillId="0" borderId="0" xfId="0" applyNumberFormat="1" applyFont="1"/>
    <xf numFmtId="166" fontId="4" fillId="0" borderId="0" xfId="1" applyNumberFormat="1" applyFont="1" applyFill="1"/>
    <xf numFmtId="166" fontId="12" fillId="0" borderId="0" xfId="1" applyNumberFormat="1" applyFont="1"/>
    <xf numFmtId="37" fontId="4" fillId="0" borderId="0" xfId="0" applyNumberFormat="1" applyFont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/>
    <xf numFmtId="166" fontId="12" fillId="0" borderId="0" xfId="1" applyNumberFormat="1" applyFont="1" applyBorder="1" applyAlignment="1">
      <alignment horizontal="center"/>
    </xf>
    <xf numFmtId="166" fontId="12" fillId="0" borderId="0" xfId="1" applyNumberFormat="1" applyFont="1" applyBorder="1"/>
    <xf numFmtId="164" fontId="17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6" fontId="0" fillId="0" borderId="0" xfId="0" applyNumberFormat="1"/>
    <xf numFmtId="0" fontId="4" fillId="0" borderId="1" xfId="0" applyFont="1" applyBorder="1" applyAlignment="1">
      <alignment horizontal="center"/>
    </xf>
    <xf numFmtId="165" fontId="4" fillId="0" borderId="0" xfId="3" applyNumberFormat="1" applyFont="1" applyBorder="1" applyAlignment="1">
      <alignment horizontal="right"/>
    </xf>
    <xf numFmtId="168" fontId="5" fillId="0" borderId="0" xfId="3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43" fontId="0" fillId="0" borderId="0" xfId="1" applyFont="1"/>
    <xf numFmtId="0" fontId="5" fillId="0" borderId="0" xfId="0" applyFont="1" applyBorder="1" applyAlignment="1"/>
    <xf numFmtId="166" fontId="0" fillId="0" borderId="0" xfId="1" applyNumberFormat="1" applyFont="1" applyAlignment="1"/>
    <xf numFmtId="166" fontId="0" fillId="0" borderId="0" xfId="0" applyNumberFormat="1" applyAlignment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3" applyNumberFormat="1" applyFont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44" fontId="10" fillId="0" borderId="0" xfId="2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165" fontId="7" fillId="0" borderId="0" xfId="3" applyNumberFormat="1" applyFont="1" applyBorder="1" applyAlignment="1">
      <alignment horizontal="center" wrapText="1"/>
    </xf>
    <xf numFmtId="166" fontId="7" fillId="0" borderId="0" xfId="1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66" fontId="7" fillId="0" borderId="0" xfId="1" applyNumberFormat="1" applyFont="1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21" fillId="0" borderId="0" xfId="0" applyFont="1" applyProtection="1"/>
    <xf numFmtId="0" fontId="0" fillId="0" borderId="0" xfId="0" applyProtection="1"/>
    <xf numFmtId="0" fontId="18" fillId="0" borderId="0" xfId="0" applyFont="1" applyProtection="1"/>
    <xf numFmtId="0" fontId="0" fillId="3" borderId="0" xfId="0" applyFill="1" applyProtection="1"/>
    <xf numFmtId="0" fontId="2" fillId="0" borderId="0" xfId="0" applyFont="1" applyProtection="1"/>
    <xf numFmtId="0" fontId="0" fillId="0" borderId="2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166" fontId="0" fillId="0" borderId="0" xfId="1" applyNumberFormat="1" applyFont="1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left" indent="3"/>
    </xf>
    <xf numFmtId="0" fontId="0" fillId="0" borderId="0" xfId="0" applyAlignment="1" applyProtection="1">
      <alignment horizontal="left" indent="3"/>
    </xf>
    <xf numFmtId="166" fontId="0" fillId="0" borderId="1" xfId="1" applyNumberFormat="1" applyFont="1" applyFill="1" applyBorder="1" applyProtection="1"/>
    <xf numFmtId="166" fontId="0" fillId="0" borderId="4" xfId="0" applyNumberFormat="1" applyFill="1" applyBorder="1" applyProtection="1"/>
    <xf numFmtId="166" fontId="0" fillId="0" borderId="0" xfId="0" applyNumberFormat="1" applyProtection="1"/>
    <xf numFmtId="166" fontId="0" fillId="0" borderId="0" xfId="1" applyNumberFormat="1" applyFont="1" applyProtection="1"/>
    <xf numFmtId="166" fontId="0" fillId="0" borderId="0" xfId="1" applyNumberFormat="1" applyFont="1" applyBorder="1" applyProtection="1"/>
    <xf numFmtId="166" fontId="0" fillId="0" borderId="1" xfId="1" applyNumberFormat="1" applyFont="1" applyBorder="1" applyProtection="1"/>
    <xf numFmtId="0" fontId="18" fillId="4" borderId="0" xfId="0" applyFont="1" applyFill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8">
    <cellStyle name="Comma" xfId="1" builtinId="3"/>
    <cellStyle name="Comma 2" xfId="4"/>
    <cellStyle name="Currency" xfId="2" builtinId="4"/>
    <cellStyle name="Normal" xfId="0" builtinId="0"/>
    <cellStyle name="Normal 2" xfId="5"/>
    <cellStyle name="Normal 3 2" xfId="6"/>
    <cellStyle name="Percent" xfId="3" builtinId="5"/>
    <cellStyle name="Percent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obel/Users/ghx42849/Downloads/Copy%20of%201010239%20GASB%2075%20FYE2018%20Institution%20Resul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obel/Users/ghx42849/Downloads/GASB%2075%20Employer%20Level%20Report%20v09%20-%20Journal%20Entry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for Next Year"/>
      <sheetName val="FYE2018 Amort"/>
      <sheetName val="Schedule A - FYE 2017"/>
      <sheetName val="Schedule A - FYE 2018"/>
      <sheetName val="Current Year Input"/>
      <sheetName val="Calculations"/>
      <sheetName val="Schedule B - FYE 2018"/>
      <sheetName val="Schedule C - FYE 2018"/>
      <sheetName val="FY2017 Premiums"/>
      <sheetName val="FY 2016 Premiums"/>
      <sheetName val="2017 Counts"/>
      <sheetName val="2016 Counts"/>
    </sheetNames>
    <sheetDataSet>
      <sheetData sheetId="0"/>
      <sheetData sheetId="1"/>
      <sheetData sheetId="2"/>
      <sheetData sheetId="3"/>
      <sheetData sheetId="4">
        <row r="15">
          <cell r="B15">
            <v>4227583095</v>
          </cell>
        </row>
        <row r="16">
          <cell r="B16">
            <v>7857223</v>
          </cell>
        </row>
        <row r="31">
          <cell r="B31">
            <v>5.95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er Allocation - Prelim"/>
      <sheetName val="A Employer Allocation - No 158"/>
      <sheetName val="Employer Allocation - State"/>
      <sheetName val="OPEB Schedule - State"/>
      <sheetName val="Employer Allocation - Educ"/>
      <sheetName val="OPEB Schedule - Educ"/>
      <sheetName val="B OPEB Expense"/>
      <sheetName val="C Liability Recon"/>
      <sheetName val="D Net Liab Recon"/>
      <sheetName val="E Deferred InOutFlows 18"/>
      <sheetName val="F Schedule of Def InOut"/>
      <sheetName val="G Proportionate Share"/>
      <sheetName val="JE Template"/>
      <sheetName val="CoVa 2017"/>
      <sheetName val="CoVa 2016"/>
      <sheetName val="Current Year Input"/>
      <sheetName val="Calculations"/>
      <sheetName val="FYE2018 Amort"/>
      <sheetName val="Journal Ent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2">
          <cell r="B12">
            <v>1566122047</v>
          </cell>
        </row>
        <row r="14">
          <cell r="B14">
            <v>103639181</v>
          </cell>
        </row>
        <row r="15">
          <cell r="B15">
            <v>1298904464</v>
          </cell>
        </row>
        <row r="16">
          <cell r="B16">
            <v>0</v>
          </cell>
        </row>
        <row r="31">
          <cell r="B31">
            <v>6.43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7"/>
  <sheetViews>
    <sheetView tabSelected="1" workbookViewId="0">
      <selection activeCell="B3" sqref="B3"/>
    </sheetView>
  </sheetViews>
  <sheetFormatPr defaultRowHeight="15" x14ac:dyDescent="0.25"/>
  <cols>
    <col min="1" max="1" width="64.28515625" style="126" customWidth="1"/>
    <col min="2" max="3" width="9.140625" style="126"/>
    <col min="4" max="4" width="6.42578125" style="126" customWidth="1"/>
    <col min="5" max="5" width="14.85546875" style="126" customWidth="1"/>
    <col min="6" max="6" width="14.140625" style="126" bestFit="1" customWidth="1"/>
    <col min="7" max="7" width="2.140625" style="126" customWidth="1"/>
    <col min="8" max="9" width="12.5703125" style="126" bestFit="1" customWidth="1"/>
    <col min="10" max="10" width="31.7109375" style="127" customWidth="1"/>
    <col min="11" max="13" width="9.140625" style="126"/>
    <col min="14" max="14" width="11" style="126" bestFit="1" customWidth="1"/>
    <col min="15" max="16384" width="9.140625" style="126"/>
  </cols>
  <sheetData>
    <row r="1" spans="1:10" s="130" customFormat="1" x14ac:dyDescent="0.25">
      <c r="A1" s="129" t="s">
        <v>420</v>
      </c>
      <c r="J1" s="131"/>
    </row>
    <row r="2" spans="1:10" s="130" customFormat="1" x14ac:dyDescent="0.25">
      <c r="A2" s="129" t="s">
        <v>421</v>
      </c>
      <c r="J2" s="131"/>
    </row>
    <row r="3" spans="1:10" x14ac:dyDescent="0.25">
      <c r="A3" s="146" t="s">
        <v>446</v>
      </c>
      <c r="B3" s="128">
        <v>129</v>
      </c>
      <c r="C3" s="128" t="str">
        <f>VLOOKUP(B3,'A Employer Allocation - No 158'!A:C,3,0)</f>
        <v>Dept of Human Resource Mgmt</v>
      </c>
      <c r="D3" s="128"/>
      <c r="E3" s="128"/>
      <c r="F3" s="126" t="s">
        <v>445</v>
      </c>
    </row>
    <row r="4" spans="1:10" s="130" customFormat="1" x14ac:dyDescent="0.25">
      <c r="J4" s="131"/>
    </row>
    <row r="5" spans="1:10" s="130" customFormat="1" x14ac:dyDescent="0.25">
      <c r="A5" s="132"/>
      <c r="B5" s="132"/>
      <c r="C5" s="132"/>
      <c r="D5" s="132"/>
      <c r="E5" s="132"/>
      <c r="F5" s="132"/>
      <c r="G5" s="132"/>
      <c r="H5" s="132"/>
      <c r="I5" s="132"/>
      <c r="J5" s="131"/>
    </row>
    <row r="6" spans="1:10" s="130" customFormat="1" x14ac:dyDescent="0.25">
      <c r="J6" s="131"/>
    </row>
    <row r="7" spans="1:10" s="130" customFormat="1" x14ac:dyDescent="0.25">
      <c r="A7" s="133" t="s">
        <v>422</v>
      </c>
      <c r="J7" s="131"/>
    </row>
    <row r="8" spans="1:10" s="130" customFormat="1" x14ac:dyDescent="0.25">
      <c r="A8" s="133"/>
      <c r="J8" s="131"/>
    </row>
    <row r="9" spans="1:10" s="130" customFormat="1" x14ac:dyDescent="0.25">
      <c r="E9" s="147" t="s">
        <v>429</v>
      </c>
      <c r="F9" s="147"/>
      <c r="H9" s="147" t="str">
        <f>"Agency "&amp;$B$3</f>
        <v>Agency 129</v>
      </c>
      <c r="I9" s="147"/>
      <c r="J9" s="131"/>
    </row>
    <row r="10" spans="1:10" s="130" customFormat="1" x14ac:dyDescent="0.25">
      <c r="E10" s="134" t="s">
        <v>414</v>
      </c>
      <c r="F10" s="134" t="s">
        <v>415</v>
      </c>
      <c r="G10" s="135"/>
      <c r="H10" s="134" t="s">
        <v>414</v>
      </c>
      <c r="I10" s="134" t="s">
        <v>415</v>
      </c>
      <c r="J10" s="131"/>
    </row>
    <row r="11" spans="1:10" s="130" customFormat="1" x14ac:dyDescent="0.25">
      <c r="A11" s="130" t="s">
        <v>423</v>
      </c>
      <c r="E11" s="136">
        <f>E23</f>
        <v>1522878047</v>
      </c>
      <c r="F11" s="136"/>
      <c r="G11" s="137"/>
      <c r="H11" s="136">
        <f>H23</f>
        <v>1636347</v>
      </c>
      <c r="I11" s="136"/>
      <c r="J11" s="131" t="s">
        <v>444</v>
      </c>
    </row>
    <row r="12" spans="1:10" s="130" customFormat="1" x14ac:dyDescent="0.25">
      <c r="A12" s="130" t="s">
        <v>335</v>
      </c>
      <c r="E12" s="136">
        <f>+'B OPEB Expense'!P313</f>
        <v>103639181</v>
      </c>
      <c r="F12" s="136"/>
      <c r="G12" s="137"/>
      <c r="H12" s="136">
        <f>VLOOKUP(B3,'B OPEB Expense'!$B$4:$P$313,15,0)</f>
        <v>132351</v>
      </c>
      <c r="I12" s="136"/>
      <c r="J12" s="131" t="s">
        <v>430</v>
      </c>
    </row>
    <row r="13" spans="1:10" s="130" customFormat="1" x14ac:dyDescent="0.25">
      <c r="A13" s="130" t="s">
        <v>373</v>
      </c>
      <c r="E13" s="136">
        <f>'E Deferred InOutFlows 18'!I321</f>
        <v>20812370</v>
      </c>
      <c r="F13" s="136"/>
      <c r="G13" s="137"/>
      <c r="H13" s="136">
        <f>VLOOKUP($B$3,'E Deferred InOutFlows 18'!$A$13:$U$321,9,0)</f>
        <v>79285</v>
      </c>
      <c r="I13" s="136"/>
      <c r="J13" s="131" t="s">
        <v>418</v>
      </c>
    </row>
    <row r="14" spans="1:10" s="130" customFormat="1" x14ac:dyDescent="0.25">
      <c r="A14" s="138" t="s">
        <v>374</v>
      </c>
      <c r="E14" s="136"/>
      <c r="F14" s="136">
        <f>'E Deferred InOutFlows 18'!O321</f>
        <v>348425134</v>
      </c>
      <c r="G14" s="137"/>
      <c r="H14" s="136"/>
      <c r="I14" s="136">
        <f>VLOOKUP($B$3,'E Deferred InOutFlows 18'!$A$13:$U$321,15,0)</f>
        <v>372220</v>
      </c>
      <c r="J14" s="131" t="s">
        <v>419</v>
      </c>
    </row>
    <row r="15" spans="1:10" s="130" customFormat="1" x14ac:dyDescent="0.25">
      <c r="A15" s="139" t="s">
        <v>424</v>
      </c>
      <c r="E15" s="140"/>
      <c r="F15" s="140">
        <f>'A Employer Allocation - No 158'!I314</f>
        <v>1298904464</v>
      </c>
      <c r="G15" s="137"/>
      <c r="H15" s="140"/>
      <c r="I15" s="140">
        <f>H16-I14</f>
        <v>1475763</v>
      </c>
      <c r="J15" s="131" t="s">
        <v>443</v>
      </c>
    </row>
    <row r="16" spans="1:10" s="130" customFormat="1" ht="15.75" thickBot="1" x14ac:dyDescent="0.3">
      <c r="E16" s="141">
        <f>SUM(E11:E15)</f>
        <v>1647329598</v>
      </c>
      <c r="F16" s="141">
        <f>SUM(F11:F15)</f>
        <v>1647329598</v>
      </c>
      <c r="G16" s="137"/>
      <c r="H16" s="141">
        <f>SUM(H11:H15)</f>
        <v>1847983</v>
      </c>
      <c r="I16" s="141">
        <f>SUM(I11:I15)</f>
        <v>1847983</v>
      </c>
      <c r="J16" s="131"/>
    </row>
    <row r="17" spans="1:10" s="130" customFormat="1" ht="15.75" thickTop="1" x14ac:dyDescent="0.25">
      <c r="F17" s="142"/>
      <c r="J17" s="131"/>
    </row>
    <row r="18" spans="1:10" s="130" customFormat="1" x14ac:dyDescent="0.25">
      <c r="A18" s="130" t="s">
        <v>436</v>
      </c>
      <c r="F18" s="142"/>
      <c r="J18" s="131"/>
    </row>
    <row r="19" spans="1:10" s="130" customFormat="1" x14ac:dyDescent="0.25">
      <c r="F19" s="142"/>
      <c r="J19" s="131"/>
    </row>
    <row r="20" spans="1:10" s="130" customFormat="1" x14ac:dyDescent="0.25">
      <c r="E20" s="148" t="s">
        <v>429</v>
      </c>
      <c r="F20" s="148"/>
      <c r="H20" s="147" t="str">
        <f>"Agency "&amp;$B$3</f>
        <v>Agency 129</v>
      </c>
      <c r="I20" s="147"/>
      <c r="J20" s="131"/>
    </row>
    <row r="21" spans="1:10" s="130" customFormat="1" x14ac:dyDescent="0.25">
      <c r="A21" s="130" t="s">
        <v>425</v>
      </c>
      <c r="E21" s="143">
        <f>'A Employer Allocation - No 158'!O314</f>
        <v>1566122047</v>
      </c>
      <c r="F21" s="143"/>
      <c r="H21" s="143">
        <f>VLOOKUP(B3,'A Employer Allocation - No 158'!A6:O312,15,0)</f>
        <v>1685479</v>
      </c>
      <c r="I21" s="144"/>
      <c r="J21" s="131" t="s">
        <v>434</v>
      </c>
    </row>
    <row r="22" spans="1:10" s="130" customFormat="1" x14ac:dyDescent="0.25">
      <c r="A22" s="130" t="s">
        <v>426</v>
      </c>
      <c r="E22" s="145">
        <f>'C Liability Recon'!K313</f>
        <v>-43244000</v>
      </c>
      <c r="F22" s="145"/>
      <c r="H22" s="145">
        <f>VLOOKUP(B3,'C Liability Recon'!A:N,11,0)</f>
        <v>-49132</v>
      </c>
      <c r="I22" s="145"/>
      <c r="J22" s="131" t="s">
        <v>428</v>
      </c>
    </row>
    <row r="23" spans="1:10" s="130" customFormat="1" x14ac:dyDescent="0.25">
      <c r="A23" s="139" t="s">
        <v>437</v>
      </c>
      <c r="E23" s="142">
        <f>SUM(E21:E22)</f>
        <v>1522878047</v>
      </c>
      <c r="F23" s="143"/>
      <c r="H23" s="142">
        <f>SUM(H21:H22)</f>
        <v>1636347</v>
      </c>
      <c r="I23" s="143"/>
      <c r="J23" s="131"/>
    </row>
    <row r="24" spans="1:10" s="130" customFormat="1" x14ac:dyDescent="0.25">
      <c r="A24" s="139"/>
      <c r="J24" s="131"/>
    </row>
    <row r="25" spans="1:10" s="130" customFormat="1" x14ac:dyDescent="0.25">
      <c r="A25" s="132"/>
      <c r="B25" s="132"/>
      <c r="C25" s="132"/>
      <c r="D25" s="132"/>
      <c r="E25" s="132"/>
      <c r="F25" s="132"/>
      <c r="G25" s="132"/>
      <c r="H25" s="132"/>
      <c r="I25" s="132"/>
      <c r="J25" s="131"/>
    </row>
    <row r="26" spans="1:10" s="130" customFormat="1" x14ac:dyDescent="0.25">
      <c r="A26" s="133" t="s">
        <v>427</v>
      </c>
      <c r="J26" s="131"/>
    </row>
    <row r="27" spans="1:10" s="130" customFormat="1" x14ac:dyDescent="0.25">
      <c r="J27" s="131"/>
    </row>
    <row r="28" spans="1:10" s="130" customFormat="1" x14ac:dyDescent="0.25">
      <c r="E28" s="147" t="s">
        <v>429</v>
      </c>
      <c r="F28" s="147"/>
      <c r="H28" s="147" t="str">
        <f>"Agency "&amp;$B$3</f>
        <v>Agency 129</v>
      </c>
      <c r="I28" s="147"/>
      <c r="J28" s="131"/>
    </row>
    <row r="29" spans="1:10" s="130" customFormat="1" x14ac:dyDescent="0.25">
      <c r="E29" s="134" t="s">
        <v>414</v>
      </c>
      <c r="F29" s="134" t="s">
        <v>415</v>
      </c>
      <c r="G29" s="135"/>
      <c r="H29" s="134" t="s">
        <v>414</v>
      </c>
      <c r="I29" s="134" t="s">
        <v>415</v>
      </c>
      <c r="J29" s="131"/>
    </row>
    <row r="30" spans="1:10" s="130" customFormat="1" x14ac:dyDescent="0.25">
      <c r="A30" s="130" t="s">
        <v>373</v>
      </c>
      <c r="E30" s="143">
        <f>'H Schedule of Benefit Payments'!G314</f>
        <v>34445562.999999993</v>
      </c>
      <c r="H30" s="143">
        <f>VLOOKUP(B3,'H Schedule of Benefit Payments'!A:G,7,0)</f>
        <v>39135.671055161336</v>
      </c>
      <c r="J30" s="131" t="s">
        <v>435</v>
      </c>
    </row>
    <row r="31" spans="1:10" s="130" customFormat="1" x14ac:dyDescent="0.25">
      <c r="A31" s="139" t="s">
        <v>405</v>
      </c>
      <c r="F31" s="142">
        <f>E30</f>
        <v>34445562.999999993</v>
      </c>
      <c r="I31" s="142">
        <f>H30</f>
        <v>39135.671055161336</v>
      </c>
      <c r="J31" s="131"/>
    </row>
    <row r="32" spans="1:10" s="130" customFormat="1" x14ac:dyDescent="0.25">
      <c r="J32" s="131"/>
    </row>
    <row r="33" spans="10:10" s="130" customFormat="1" x14ac:dyDescent="0.25">
      <c r="J33" s="131"/>
    </row>
    <row r="34" spans="10:10" s="130" customFormat="1" x14ac:dyDescent="0.25">
      <c r="J34" s="131"/>
    </row>
    <row r="35" spans="10:10" s="130" customFormat="1" x14ac:dyDescent="0.25">
      <c r="J35" s="131"/>
    </row>
    <row r="36" spans="10:10" s="130" customFormat="1" x14ac:dyDescent="0.25">
      <c r="J36" s="131"/>
    </row>
    <row r="37" spans="10:10" s="130" customFormat="1" x14ac:dyDescent="0.25">
      <c r="J37" s="131"/>
    </row>
  </sheetData>
  <sheetProtection password="FF8E" sheet="1" objects="1" scenarios="1"/>
  <mergeCells count="6">
    <mergeCell ref="E9:F9"/>
    <mergeCell ref="H9:I9"/>
    <mergeCell ref="E28:F28"/>
    <mergeCell ref="H28:I28"/>
    <mergeCell ref="H20:I20"/>
    <mergeCell ref="E20:F20"/>
  </mergeCells>
  <pageMargins left="0" right="0" top="0.75" bottom="0.75" header="0.3" footer="0.3"/>
  <pageSetup scale="77" fitToHeight="0" orientation="landscape" r:id="rId1"/>
  <headerFooter>
    <oddFooter>&amp;L&amp;Z&amp;F&amp;R&amp;D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 Employer Allocation - No 158'!$A$6:$A$312</xm:f>
          </x14:formula1>
          <xm:sqref>B3:B4 B20:B24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6"/>
  <sheetViews>
    <sheetView showGridLines="0" showRowColHeaders="0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1" sqref="K1"/>
    </sheetView>
  </sheetViews>
  <sheetFormatPr defaultColWidth="9.140625" defaultRowHeight="12.75" x14ac:dyDescent="0.2"/>
  <cols>
    <col min="1" max="1" width="10.42578125" style="2" bestFit="1" customWidth="1"/>
    <col min="2" max="2" width="1.42578125" style="2" customWidth="1"/>
    <col min="3" max="3" width="54.28515625" style="2" bestFit="1" customWidth="1"/>
    <col min="4" max="4" width="1.42578125" style="2" customWidth="1"/>
    <col min="5" max="5" width="15.28515625" style="2" bestFit="1" customWidth="1"/>
    <col min="6" max="6" width="1.42578125" style="2" customWidth="1"/>
    <col min="7" max="7" width="10.42578125" style="2" bestFit="1" customWidth="1"/>
    <col min="8" max="8" width="1.28515625" style="2" customWidth="1"/>
    <col min="9" max="9" width="16.140625" style="2" customWidth="1"/>
    <col min="10" max="10" width="1.28515625" style="2" customWidth="1"/>
    <col min="11" max="11" width="13.7109375" style="2" bestFit="1" customWidth="1"/>
    <col min="12" max="12" width="1.42578125" style="2" customWidth="1"/>
    <col min="13" max="13" width="10.42578125" style="2" bestFit="1" customWidth="1"/>
    <col min="14" max="14" width="1.42578125" style="2" customWidth="1"/>
    <col min="15" max="15" width="15.5703125" style="2" customWidth="1"/>
    <col min="16" max="16" width="2.28515625" style="2" customWidth="1"/>
    <col min="17" max="22" width="15.28515625" style="2" bestFit="1" customWidth="1"/>
    <col min="23" max="16384" width="9.140625" style="2"/>
  </cols>
  <sheetData>
    <row r="1" spans="1:22" ht="15.75" x14ac:dyDescent="0.25">
      <c r="A1" s="1" t="s">
        <v>0</v>
      </c>
      <c r="E1" s="109" t="s">
        <v>1</v>
      </c>
      <c r="F1" s="109"/>
      <c r="G1" s="109" t="s">
        <v>2</v>
      </c>
      <c r="H1" s="109"/>
      <c r="I1" s="109" t="s">
        <v>3</v>
      </c>
      <c r="J1" s="109"/>
      <c r="K1" s="109" t="s">
        <v>4</v>
      </c>
      <c r="L1" s="109"/>
      <c r="M1" s="109" t="s">
        <v>5</v>
      </c>
      <c r="N1" s="109"/>
      <c r="O1" s="109" t="s">
        <v>6</v>
      </c>
      <c r="P1" s="110"/>
      <c r="Q1" s="109" t="s">
        <v>7</v>
      </c>
      <c r="R1" s="109" t="s">
        <v>8</v>
      </c>
      <c r="S1" s="109" t="s">
        <v>9</v>
      </c>
      <c r="T1" s="109" t="s">
        <v>10</v>
      </c>
      <c r="U1" s="109" t="s">
        <v>11</v>
      </c>
      <c r="V1" s="109" t="s">
        <v>12</v>
      </c>
    </row>
    <row r="2" spans="1:22" x14ac:dyDescent="0.2">
      <c r="E2" s="149" t="s">
        <v>14</v>
      </c>
      <c r="F2" s="149"/>
      <c r="G2" s="149"/>
      <c r="H2" s="149"/>
      <c r="I2" s="149"/>
      <c r="J2" s="4"/>
      <c r="K2" s="149" t="s">
        <v>439</v>
      </c>
      <c r="L2" s="149"/>
      <c r="M2" s="149"/>
      <c r="N2" s="149"/>
      <c r="O2" s="149"/>
    </row>
    <row r="3" spans="1:22" x14ac:dyDescent="0.2">
      <c r="E3" s="5" t="s">
        <v>15</v>
      </c>
      <c r="G3" s="5" t="s">
        <v>16</v>
      </c>
      <c r="I3" s="5" t="s">
        <v>400</v>
      </c>
      <c r="K3" s="5" t="s">
        <v>15</v>
      </c>
      <c r="M3" s="5" t="s">
        <v>16</v>
      </c>
      <c r="O3" s="5" t="s">
        <v>431</v>
      </c>
      <c r="Q3" s="150" t="s">
        <v>17</v>
      </c>
      <c r="R3" s="150"/>
      <c r="S3" s="150"/>
      <c r="T3" s="150" t="s">
        <v>18</v>
      </c>
      <c r="U3" s="150"/>
      <c r="V3" s="150"/>
    </row>
    <row r="4" spans="1:22" s="10" customFormat="1" x14ac:dyDescent="0.2">
      <c r="A4" s="6" t="s">
        <v>19</v>
      </c>
      <c r="B4" s="7"/>
      <c r="C4" s="6" t="s">
        <v>15</v>
      </c>
      <c r="D4" s="8"/>
      <c r="E4" s="9" t="s">
        <v>20</v>
      </c>
      <c r="F4" s="7"/>
      <c r="G4" s="9" t="s">
        <v>21</v>
      </c>
      <c r="H4" s="2"/>
      <c r="I4" s="9" t="s">
        <v>22</v>
      </c>
      <c r="J4" s="2"/>
      <c r="K4" s="9" t="s">
        <v>20</v>
      </c>
      <c r="L4" s="7"/>
      <c r="M4" s="9" t="s">
        <v>21</v>
      </c>
      <c r="N4" s="7"/>
      <c r="O4" s="9" t="s">
        <v>22</v>
      </c>
      <c r="Q4" s="9" t="s">
        <v>23</v>
      </c>
      <c r="R4" s="9" t="s">
        <v>24</v>
      </c>
      <c r="S4" s="9" t="s">
        <v>25</v>
      </c>
      <c r="T4" s="9" t="s">
        <v>23</v>
      </c>
      <c r="U4" s="9" t="s">
        <v>24</v>
      </c>
      <c r="V4" s="9" t="s">
        <v>25</v>
      </c>
    </row>
    <row r="5" spans="1:22" x14ac:dyDescent="0.2">
      <c r="D5" s="11"/>
    </row>
    <row r="6" spans="1:22" x14ac:dyDescent="0.2">
      <c r="A6" s="12">
        <v>5</v>
      </c>
      <c r="B6" s="13"/>
      <c r="C6" s="13" t="s">
        <v>26</v>
      </c>
      <c r="D6" s="10"/>
      <c r="E6" s="14">
        <v>0</v>
      </c>
      <c r="F6" s="10"/>
      <c r="G6" s="15">
        <v>0</v>
      </c>
      <c r="I6" s="14">
        <v>0</v>
      </c>
      <c r="K6" s="14">
        <v>0</v>
      </c>
      <c r="L6" s="10"/>
      <c r="M6" s="15">
        <v>0</v>
      </c>
      <c r="N6" s="10"/>
      <c r="O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</row>
    <row r="7" spans="1:22" x14ac:dyDescent="0.2">
      <c r="A7" s="12">
        <v>6</v>
      </c>
      <c r="B7" s="13"/>
      <c r="C7" s="13" t="s">
        <v>27</v>
      </c>
      <c r="D7" s="10"/>
      <c r="E7" s="16">
        <v>0</v>
      </c>
      <c r="F7" s="10"/>
      <c r="G7" s="15">
        <v>0</v>
      </c>
      <c r="I7" s="16">
        <v>0</v>
      </c>
      <c r="K7" s="16">
        <v>0</v>
      </c>
      <c r="L7" s="10"/>
      <c r="M7" s="15">
        <v>0</v>
      </c>
      <c r="N7" s="10"/>
      <c r="O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</row>
    <row r="8" spans="1:22" x14ac:dyDescent="0.2">
      <c r="A8" s="12">
        <v>7</v>
      </c>
      <c r="B8" s="13"/>
      <c r="C8" s="13" t="s">
        <v>28</v>
      </c>
      <c r="D8" s="10"/>
      <c r="E8" s="16">
        <v>0</v>
      </c>
      <c r="F8" s="10"/>
      <c r="G8" s="15">
        <v>0</v>
      </c>
      <c r="I8" s="16">
        <v>0</v>
      </c>
      <c r="K8" s="16">
        <v>0</v>
      </c>
      <c r="L8" s="10"/>
      <c r="M8" s="15">
        <v>0</v>
      </c>
      <c r="N8" s="10"/>
      <c r="O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</row>
    <row r="9" spans="1:22" x14ac:dyDescent="0.2">
      <c r="A9" s="12">
        <v>47</v>
      </c>
      <c r="B9" s="13"/>
      <c r="C9" s="13" t="s">
        <v>29</v>
      </c>
      <c r="D9" s="10"/>
      <c r="E9" s="16">
        <v>0</v>
      </c>
      <c r="F9" s="10"/>
      <c r="G9" s="15">
        <v>0</v>
      </c>
      <c r="I9" s="16">
        <v>0</v>
      </c>
      <c r="K9" s="16">
        <v>0</v>
      </c>
      <c r="L9" s="10"/>
      <c r="M9" s="15">
        <v>0</v>
      </c>
      <c r="N9" s="10"/>
      <c r="O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</row>
    <row r="10" spans="1:22" x14ac:dyDescent="0.2">
      <c r="A10" s="12">
        <v>48</v>
      </c>
      <c r="B10" s="13"/>
      <c r="C10" s="13" t="s">
        <v>30</v>
      </c>
      <c r="D10" s="10"/>
      <c r="E10" s="16">
        <v>0</v>
      </c>
      <c r="F10" s="10"/>
      <c r="G10" s="15">
        <v>0</v>
      </c>
      <c r="I10" s="16">
        <v>0</v>
      </c>
      <c r="K10" s="16">
        <v>0</v>
      </c>
      <c r="L10" s="10"/>
      <c r="M10" s="15">
        <v>0</v>
      </c>
      <c r="N10" s="10"/>
      <c r="O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</row>
    <row r="11" spans="1:22" x14ac:dyDescent="0.2">
      <c r="A11" s="12">
        <v>90</v>
      </c>
      <c r="B11" s="13"/>
      <c r="C11" s="13" t="s">
        <v>31</v>
      </c>
      <c r="D11" s="10"/>
      <c r="E11" s="16">
        <v>45696</v>
      </c>
      <c r="F11" s="10"/>
      <c r="G11" s="15">
        <v>4.3873858427333155E-5</v>
      </c>
      <c r="I11" s="16">
        <v>56988</v>
      </c>
      <c r="K11" s="16">
        <v>41701</v>
      </c>
      <c r="L11" s="10"/>
      <c r="M11" s="15">
        <v>4.3624556894384429E-5</v>
      </c>
      <c r="N11" s="10"/>
      <c r="O11" s="16">
        <v>68321</v>
      </c>
      <c r="Q11" s="16">
        <v>61047</v>
      </c>
      <c r="R11" s="16">
        <v>56988</v>
      </c>
      <c r="S11" s="16">
        <v>53099</v>
      </c>
      <c r="T11" s="16">
        <v>50705</v>
      </c>
      <c r="U11" s="16">
        <v>56988</v>
      </c>
      <c r="V11" s="16">
        <v>64354</v>
      </c>
    </row>
    <row r="12" spans="1:22" x14ac:dyDescent="0.2">
      <c r="A12" s="12">
        <v>91</v>
      </c>
      <c r="B12" s="13"/>
      <c r="C12" s="13" t="s">
        <v>32</v>
      </c>
      <c r="D12" s="10"/>
      <c r="E12" s="16">
        <v>71107</v>
      </c>
      <c r="F12" s="10"/>
      <c r="G12" s="15">
        <v>6.8271679647436635E-5</v>
      </c>
      <c r="I12" s="16">
        <v>88678</v>
      </c>
      <c r="K12" s="16">
        <v>0</v>
      </c>
      <c r="L12" s="10"/>
      <c r="M12" s="15">
        <v>0</v>
      </c>
      <c r="N12" s="10"/>
      <c r="O12" s="16">
        <v>0</v>
      </c>
      <c r="Q12" s="16">
        <v>94994</v>
      </c>
      <c r="R12" s="16">
        <v>88678</v>
      </c>
      <c r="S12" s="16">
        <v>82626</v>
      </c>
      <c r="T12" s="16">
        <v>78901</v>
      </c>
      <c r="U12" s="16">
        <v>88678</v>
      </c>
      <c r="V12" s="16">
        <v>100140</v>
      </c>
    </row>
    <row r="13" spans="1:22" x14ac:dyDescent="0.2">
      <c r="A13" s="12">
        <v>100</v>
      </c>
      <c r="B13" s="13"/>
      <c r="C13" s="13" t="s">
        <v>33</v>
      </c>
      <c r="D13" s="10"/>
      <c r="E13" s="16">
        <v>1248727</v>
      </c>
      <c r="F13" s="10"/>
      <c r="G13" s="15">
        <v>1.1989305844364426E-3</v>
      </c>
      <c r="I13" s="16">
        <v>1557296</v>
      </c>
      <c r="K13" s="16">
        <v>1186092</v>
      </c>
      <c r="L13" s="10"/>
      <c r="M13" s="15">
        <v>1.2408069796628026E-3</v>
      </c>
      <c r="N13" s="10"/>
      <c r="O13" s="16">
        <v>1943255</v>
      </c>
      <c r="Q13" s="16">
        <v>1668219</v>
      </c>
      <c r="R13" s="16">
        <v>1557296</v>
      </c>
      <c r="S13" s="16">
        <v>1451019</v>
      </c>
      <c r="T13" s="16">
        <v>1385599</v>
      </c>
      <c r="U13" s="16">
        <v>1557296</v>
      </c>
      <c r="V13" s="16">
        <v>1758577</v>
      </c>
    </row>
    <row r="14" spans="1:22" x14ac:dyDescent="0.2">
      <c r="A14" s="115">
        <v>101</v>
      </c>
      <c r="B14" s="13"/>
      <c r="C14" s="13" t="s">
        <v>34</v>
      </c>
      <c r="D14" s="10"/>
      <c r="E14" s="16">
        <v>2510761</v>
      </c>
      <c r="F14" s="10"/>
      <c r="G14" s="15">
        <v>2.4106369865984295E-3</v>
      </c>
      <c r="I14" s="16">
        <v>3131187</v>
      </c>
      <c r="K14" s="16">
        <v>2227127</v>
      </c>
      <c r="L14" s="10"/>
      <c r="M14" s="15">
        <v>2.3298657323526516E-3</v>
      </c>
      <c r="N14" s="10"/>
      <c r="O14" s="16">
        <v>3648854</v>
      </c>
      <c r="Q14" s="16">
        <v>3354216</v>
      </c>
      <c r="R14" s="16">
        <v>3131187</v>
      </c>
      <c r="S14" s="16">
        <v>2917501</v>
      </c>
      <c r="T14" s="16">
        <v>2785962</v>
      </c>
      <c r="U14" s="16">
        <v>3131187</v>
      </c>
      <c r="V14" s="16">
        <v>3535895</v>
      </c>
    </row>
    <row r="15" spans="1:22" x14ac:dyDescent="0.2">
      <c r="A15" s="12">
        <v>102</v>
      </c>
      <c r="B15" s="13"/>
      <c r="C15" s="13" t="s">
        <v>35</v>
      </c>
      <c r="D15" s="10"/>
      <c r="E15" s="16">
        <v>0</v>
      </c>
      <c r="F15" s="10"/>
      <c r="G15" s="15">
        <v>0</v>
      </c>
      <c r="I15" s="16">
        <v>0</v>
      </c>
      <c r="K15" s="16">
        <v>0</v>
      </c>
      <c r="L15" s="10"/>
      <c r="M15" s="15">
        <v>0</v>
      </c>
      <c r="N15" s="10"/>
      <c r="O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</row>
    <row r="16" spans="1:22" x14ac:dyDescent="0.2">
      <c r="A16" s="12">
        <v>103</v>
      </c>
      <c r="B16" s="13"/>
      <c r="C16" s="13" t="s">
        <v>36</v>
      </c>
      <c r="D16" s="10"/>
      <c r="E16" s="16">
        <v>4010056</v>
      </c>
      <c r="F16" s="10"/>
      <c r="G16" s="15">
        <v>3.8501431397644135E-3</v>
      </c>
      <c r="I16" s="16">
        <v>5000968</v>
      </c>
      <c r="K16" s="16">
        <v>3666104</v>
      </c>
      <c r="L16" s="10"/>
      <c r="M16" s="15">
        <v>3.8352237691267059E-3</v>
      </c>
      <c r="N16" s="10"/>
      <c r="O16" s="16">
        <v>6006429</v>
      </c>
      <c r="Q16" s="16">
        <v>5357178</v>
      </c>
      <c r="R16" s="16">
        <v>5000968</v>
      </c>
      <c r="S16" s="16">
        <v>4659680</v>
      </c>
      <c r="T16" s="16">
        <v>4449593</v>
      </c>
      <c r="U16" s="16">
        <v>5000968</v>
      </c>
      <c r="V16" s="16">
        <v>5647346</v>
      </c>
    </row>
    <row r="17" spans="1:22" x14ac:dyDescent="0.2">
      <c r="A17" s="12">
        <v>107</v>
      </c>
      <c r="B17" s="13"/>
      <c r="C17" s="13" t="s">
        <v>37</v>
      </c>
      <c r="D17" s="10"/>
      <c r="E17" s="16">
        <v>836718</v>
      </c>
      <c r="F17" s="10"/>
      <c r="G17" s="15">
        <v>8.0335159263792951E-4</v>
      </c>
      <c r="I17" s="16">
        <v>1043477</v>
      </c>
      <c r="K17" s="16">
        <v>726512</v>
      </c>
      <c r="L17" s="10"/>
      <c r="M17" s="15">
        <v>7.6002643376806922E-4</v>
      </c>
      <c r="N17" s="10"/>
      <c r="O17" s="16">
        <v>1190294</v>
      </c>
      <c r="Q17" s="16">
        <v>1117802</v>
      </c>
      <c r="R17" s="16">
        <v>1043477</v>
      </c>
      <c r="S17" s="16">
        <v>972266</v>
      </c>
      <c r="T17" s="16">
        <v>928430</v>
      </c>
      <c r="U17" s="16">
        <v>1043477</v>
      </c>
      <c r="V17" s="16">
        <v>1178347</v>
      </c>
    </row>
    <row r="18" spans="1:22" x14ac:dyDescent="0.2">
      <c r="A18" s="12">
        <v>109</v>
      </c>
      <c r="B18" s="13"/>
      <c r="C18" s="13" t="s">
        <v>38</v>
      </c>
      <c r="D18" s="10"/>
      <c r="E18" s="16">
        <v>271051</v>
      </c>
      <c r="F18" s="10"/>
      <c r="G18" s="15">
        <v>2.6024246242610706E-4</v>
      </c>
      <c r="I18" s="16">
        <v>338030</v>
      </c>
      <c r="K18" s="16">
        <v>271498</v>
      </c>
      <c r="L18" s="10"/>
      <c r="M18" s="15">
        <v>2.8402270544777624E-4</v>
      </c>
      <c r="N18" s="10"/>
      <c r="O18" s="16">
        <v>444814</v>
      </c>
      <c r="Q18" s="16">
        <v>362107</v>
      </c>
      <c r="R18" s="16">
        <v>338030</v>
      </c>
      <c r="S18" s="16">
        <v>314961</v>
      </c>
      <c r="T18" s="16">
        <v>300761</v>
      </c>
      <c r="U18" s="16">
        <v>338030</v>
      </c>
      <c r="V18" s="16">
        <v>381721</v>
      </c>
    </row>
    <row r="19" spans="1:22" x14ac:dyDescent="0.2">
      <c r="A19" s="12">
        <v>110</v>
      </c>
      <c r="B19" s="13"/>
      <c r="C19" s="13" t="s">
        <v>39</v>
      </c>
      <c r="D19" s="10"/>
      <c r="E19" s="16">
        <v>313929</v>
      </c>
      <c r="F19" s="10"/>
      <c r="G19" s="15">
        <v>3.0141059274452193E-4</v>
      </c>
      <c r="I19" s="16">
        <v>391504</v>
      </c>
      <c r="K19" s="16">
        <v>293007</v>
      </c>
      <c r="L19" s="10"/>
      <c r="M19" s="15">
        <v>3.0652383690196625E-4</v>
      </c>
      <c r="N19" s="10"/>
      <c r="O19" s="16">
        <v>480054</v>
      </c>
      <c r="Q19" s="16">
        <v>419390</v>
      </c>
      <c r="R19" s="16">
        <v>391504</v>
      </c>
      <c r="S19" s="16">
        <v>364786</v>
      </c>
      <c r="T19" s="16">
        <v>348339</v>
      </c>
      <c r="U19" s="16">
        <v>391504</v>
      </c>
      <c r="V19" s="16">
        <v>442106</v>
      </c>
    </row>
    <row r="20" spans="1:22" x14ac:dyDescent="0.2">
      <c r="A20" s="12">
        <v>111</v>
      </c>
      <c r="B20" s="13"/>
      <c r="C20" s="13" t="s">
        <v>40</v>
      </c>
      <c r="D20" s="10"/>
      <c r="E20" s="16">
        <v>3263638</v>
      </c>
      <c r="F20" s="10"/>
      <c r="G20" s="15">
        <v>3.133490517211466E-3</v>
      </c>
      <c r="I20" s="16">
        <v>4070105</v>
      </c>
      <c r="K20" s="16">
        <v>2941510</v>
      </c>
      <c r="L20" s="10"/>
      <c r="M20" s="15">
        <v>3.0772040397738392E-3</v>
      </c>
      <c r="N20" s="10"/>
      <c r="O20" s="16">
        <v>4819277</v>
      </c>
      <c r="Q20" s="16">
        <v>4360012</v>
      </c>
      <c r="R20" s="16">
        <v>4070105</v>
      </c>
      <c r="S20" s="16">
        <v>3792343</v>
      </c>
      <c r="T20" s="16">
        <v>3621361</v>
      </c>
      <c r="U20" s="16">
        <v>4070105</v>
      </c>
      <c r="V20" s="16">
        <v>4596169</v>
      </c>
    </row>
    <row r="21" spans="1:22" x14ac:dyDescent="0.2">
      <c r="A21" s="12">
        <v>112</v>
      </c>
      <c r="B21" s="13"/>
      <c r="C21" s="13" t="s">
        <v>41</v>
      </c>
      <c r="D21" s="10"/>
      <c r="E21" s="16">
        <v>31036</v>
      </c>
      <c r="F21" s="10"/>
      <c r="G21" s="15">
        <v>2.9798674299643582E-5</v>
      </c>
      <c r="I21" s="16">
        <v>38706</v>
      </c>
      <c r="K21" s="16">
        <v>26174</v>
      </c>
      <c r="L21" s="10"/>
      <c r="M21" s="15">
        <v>2.738190702816215E-5</v>
      </c>
      <c r="N21" s="10"/>
      <c r="O21" s="16">
        <v>42883</v>
      </c>
      <c r="Q21" s="16">
        <v>41463</v>
      </c>
      <c r="R21" s="16">
        <v>38706</v>
      </c>
      <c r="S21" s="16">
        <v>36065</v>
      </c>
      <c r="T21" s="16">
        <v>34439</v>
      </c>
      <c r="U21" s="16">
        <v>38706</v>
      </c>
      <c r="V21" s="16">
        <v>43709</v>
      </c>
    </row>
    <row r="22" spans="1:22" x14ac:dyDescent="0.2">
      <c r="A22" s="12">
        <v>113</v>
      </c>
      <c r="B22" s="13"/>
      <c r="C22" s="13" t="s">
        <v>42</v>
      </c>
      <c r="D22" s="10"/>
      <c r="E22" s="16">
        <v>2141497</v>
      </c>
      <c r="F22" s="10"/>
      <c r="G22" s="15">
        <v>2.0560979235371107E-3</v>
      </c>
      <c r="I22" s="16">
        <v>2670675</v>
      </c>
      <c r="K22" s="16">
        <v>1950013</v>
      </c>
      <c r="L22" s="10"/>
      <c r="M22" s="15">
        <v>2.0399678248101305E-3</v>
      </c>
      <c r="N22" s="10"/>
      <c r="O22" s="16">
        <v>3194839</v>
      </c>
      <c r="Q22" s="16">
        <v>2860903</v>
      </c>
      <c r="R22" s="16">
        <v>2670675</v>
      </c>
      <c r="S22" s="16">
        <v>2488417</v>
      </c>
      <c r="T22" s="16">
        <v>2376224</v>
      </c>
      <c r="U22" s="16">
        <v>2670675</v>
      </c>
      <c r="V22" s="16">
        <v>3015861</v>
      </c>
    </row>
    <row r="23" spans="1:22" x14ac:dyDescent="0.2">
      <c r="A23" s="12">
        <v>114</v>
      </c>
      <c r="B23" s="13"/>
      <c r="C23" s="13" t="s">
        <v>43</v>
      </c>
      <c r="D23" s="10"/>
      <c r="E23" s="16">
        <v>10496473</v>
      </c>
      <c r="F23" s="10"/>
      <c r="G23" s="15">
        <v>1.0077893526412189E-2</v>
      </c>
      <c r="I23" s="16">
        <v>13090221</v>
      </c>
      <c r="K23" s="16">
        <v>9615631</v>
      </c>
      <c r="L23" s="10"/>
      <c r="M23" s="15">
        <v>1.0059206002381161E-2</v>
      </c>
      <c r="N23" s="10"/>
      <c r="O23" s="16">
        <v>15753944</v>
      </c>
      <c r="Q23" s="16">
        <v>14022615</v>
      </c>
      <c r="R23" s="16">
        <v>13090221</v>
      </c>
      <c r="S23" s="16">
        <v>12196888</v>
      </c>
      <c r="T23" s="16">
        <v>11646977</v>
      </c>
      <c r="U23" s="16">
        <v>13090221</v>
      </c>
      <c r="V23" s="16">
        <v>14782140</v>
      </c>
    </row>
    <row r="24" spans="1:22" x14ac:dyDescent="0.2">
      <c r="A24" s="12">
        <v>115</v>
      </c>
      <c r="B24" s="13"/>
      <c r="C24" s="13" t="s">
        <v>44</v>
      </c>
      <c r="D24" s="10"/>
      <c r="E24" s="16">
        <v>7194863</v>
      </c>
      <c r="F24" s="10"/>
      <c r="G24" s="15">
        <v>6.9079455640509166E-3</v>
      </c>
      <c r="I24" s="16">
        <v>8972761</v>
      </c>
      <c r="K24" s="16">
        <v>6597026</v>
      </c>
      <c r="L24" s="10"/>
      <c r="M24" s="15">
        <v>6.9013505065060026E-3</v>
      </c>
      <c r="N24" s="10"/>
      <c r="O24" s="16">
        <v>10808357</v>
      </c>
      <c r="Q24" s="16">
        <v>9611875</v>
      </c>
      <c r="R24" s="16">
        <v>8972761</v>
      </c>
      <c r="S24" s="16">
        <v>8360421</v>
      </c>
      <c r="T24" s="16">
        <v>7983482</v>
      </c>
      <c r="U24" s="16">
        <v>8972761</v>
      </c>
      <c r="V24" s="16">
        <v>10132496</v>
      </c>
    </row>
    <row r="25" spans="1:22" x14ac:dyDescent="0.2">
      <c r="A25" s="12">
        <v>116</v>
      </c>
      <c r="B25" s="13"/>
      <c r="C25" s="13" t="s">
        <v>45</v>
      </c>
      <c r="D25" s="10"/>
      <c r="E25" s="16">
        <v>2089972</v>
      </c>
      <c r="F25" s="10"/>
      <c r="G25" s="15">
        <v>2.0066275359325852E-3</v>
      </c>
      <c r="I25" s="16">
        <v>2606417</v>
      </c>
      <c r="K25" s="16">
        <v>1863417</v>
      </c>
      <c r="L25" s="10"/>
      <c r="M25" s="15">
        <v>1.9493773539051009E-3</v>
      </c>
      <c r="N25" s="10"/>
      <c r="O25" s="16">
        <v>3052963</v>
      </c>
      <c r="Q25" s="16">
        <v>2792068</v>
      </c>
      <c r="R25" s="16">
        <v>2606417</v>
      </c>
      <c r="S25" s="16">
        <v>2428544</v>
      </c>
      <c r="T25" s="16">
        <v>2319050</v>
      </c>
      <c r="U25" s="16">
        <v>2606417</v>
      </c>
      <c r="V25" s="16">
        <v>2943298</v>
      </c>
    </row>
    <row r="26" spans="1:22" x14ac:dyDescent="0.2">
      <c r="A26" s="12">
        <v>117</v>
      </c>
      <c r="B26" s="13"/>
      <c r="C26" s="13" t="s">
        <v>46</v>
      </c>
      <c r="D26" s="10"/>
      <c r="E26" s="16">
        <v>1133867</v>
      </c>
      <c r="F26" s="10"/>
      <c r="G26" s="15">
        <v>1.0886502347801825E-3</v>
      </c>
      <c r="I26" s="16">
        <v>1414053</v>
      </c>
      <c r="K26" s="16">
        <v>987667</v>
      </c>
      <c r="L26" s="10"/>
      <c r="M26" s="15">
        <v>1.0332291066181241E-3</v>
      </c>
      <c r="N26" s="10"/>
      <c r="O26" s="16">
        <v>1618163</v>
      </c>
      <c r="Q26" s="16">
        <v>1514774</v>
      </c>
      <c r="R26" s="16">
        <v>1414053</v>
      </c>
      <c r="S26" s="16">
        <v>1317552</v>
      </c>
      <c r="T26" s="16">
        <v>1258149</v>
      </c>
      <c r="U26" s="16">
        <v>1414053</v>
      </c>
      <c r="V26" s="16">
        <v>1596820</v>
      </c>
    </row>
    <row r="27" spans="1:22" x14ac:dyDescent="0.2">
      <c r="A27" s="12">
        <v>119</v>
      </c>
      <c r="B27" s="13"/>
      <c r="C27" s="13" t="s">
        <v>47</v>
      </c>
      <c r="D27" s="10"/>
      <c r="E27" s="16">
        <v>23609</v>
      </c>
      <c r="F27" s="10"/>
      <c r="G27" s="15">
        <v>2.2667581834457477E-5</v>
      </c>
      <c r="I27" s="16">
        <v>29443</v>
      </c>
      <c r="K27" s="16">
        <v>23729</v>
      </c>
      <c r="L27" s="10"/>
      <c r="M27" s="15">
        <v>2.4823910191200844E-5</v>
      </c>
      <c r="N27" s="10"/>
      <c r="O27" s="16">
        <v>38877</v>
      </c>
      <c r="Q27" s="16">
        <v>31540</v>
      </c>
      <c r="R27" s="16">
        <v>29443</v>
      </c>
      <c r="S27" s="16">
        <v>27434</v>
      </c>
      <c r="T27" s="16">
        <v>26197</v>
      </c>
      <c r="U27" s="16">
        <v>29443</v>
      </c>
      <c r="V27" s="16">
        <v>33249</v>
      </c>
    </row>
    <row r="28" spans="1:22" x14ac:dyDescent="0.2">
      <c r="A28" s="12">
        <v>121</v>
      </c>
      <c r="B28" s="13"/>
      <c r="C28" s="13" t="s">
        <v>48</v>
      </c>
      <c r="D28" s="10"/>
      <c r="E28" s="16">
        <v>341309</v>
      </c>
      <c r="F28" s="10"/>
      <c r="G28" s="15">
        <v>3.2769866434638126E-4</v>
      </c>
      <c r="I28" s="16">
        <v>425649</v>
      </c>
      <c r="K28" s="16">
        <v>285812</v>
      </c>
      <c r="L28" s="10"/>
      <c r="M28" s="15">
        <v>2.9899685770355141E-4</v>
      </c>
      <c r="N28" s="10"/>
      <c r="O28" s="16">
        <v>468266</v>
      </c>
      <c r="Q28" s="16">
        <v>455967</v>
      </c>
      <c r="R28" s="16">
        <v>425649</v>
      </c>
      <c r="S28" s="16">
        <v>396601</v>
      </c>
      <c r="T28" s="16">
        <v>378720</v>
      </c>
      <c r="U28" s="16">
        <v>425649</v>
      </c>
      <c r="V28" s="16">
        <v>480664</v>
      </c>
    </row>
    <row r="29" spans="1:22" x14ac:dyDescent="0.2">
      <c r="A29" s="12">
        <v>122</v>
      </c>
      <c r="B29" s="13"/>
      <c r="C29" s="13" t="s">
        <v>49</v>
      </c>
      <c r="D29" s="10"/>
      <c r="E29" s="16">
        <v>490808</v>
      </c>
      <c r="F29" s="10"/>
      <c r="G29" s="15">
        <v>4.7123527530858693E-4</v>
      </c>
      <c r="I29" s="16">
        <v>612090</v>
      </c>
      <c r="K29" s="16">
        <v>473995</v>
      </c>
      <c r="L29" s="10"/>
      <c r="M29" s="15">
        <v>4.9586075631164687E-4</v>
      </c>
      <c r="N29" s="10"/>
      <c r="O29" s="16">
        <v>776578</v>
      </c>
      <c r="Q29" s="16">
        <v>655688</v>
      </c>
      <c r="R29" s="16">
        <v>612090</v>
      </c>
      <c r="S29" s="16">
        <v>570318</v>
      </c>
      <c r="T29" s="16">
        <v>544605</v>
      </c>
      <c r="U29" s="16">
        <v>612090</v>
      </c>
      <c r="V29" s="16">
        <v>691203</v>
      </c>
    </row>
    <row r="30" spans="1:22" x14ac:dyDescent="0.2">
      <c r="A30" s="12">
        <v>123</v>
      </c>
      <c r="B30" s="13"/>
      <c r="C30" s="13" t="s">
        <v>50</v>
      </c>
      <c r="D30" s="10"/>
      <c r="E30" s="16">
        <v>2735969</v>
      </c>
      <c r="F30" s="10"/>
      <c r="G30" s="15">
        <v>2.6268638941126963E-3</v>
      </c>
      <c r="I30" s="16">
        <v>3412045</v>
      </c>
      <c r="K30" s="16">
        <v>2607866</v>
      </c>
      <c r="L30" s="10"/>
      <c r="M30" s="15">
        <v>2.7281687316290399E-3</v>
      </c>
      <c r="N30" s="10"/>
      <c r="O30" s="16">
        <v>4272645</v>
      </c>
      <c r="Q30" s="16">
        <v>3655079</v>
      </c>
      <c r="R30" s="16">
        <v>3412045</v>
      </c>
      <c r="S30" s="16">
        <v>3179192</v>
      </c>
      <c r="T30" s="16">
        <v>3035855</v>
      </c>
      <c r="U30" s="16">
        <v>3412045</v>
      </c>
      <c r="V30" s="16">
        <v>3853054</v>
      </c>
    </row>
    <row r="31" spans="1:22" x14ac:dyDescent="0.2">
      <c r="A31" s="12">
        <v>124</v>
      </c>
      <c r="B31" s="13"/>
      <c r="C31" s="13" t="s">
        <v>51</v>
      </c>
      <c r="D31" s="10"/>
      <c r="E31" s="16">
        <v>0</v>
      </c>
      <c r="F31" s="10"/>
      <c r="G31" s="15">
        <v>0</v>
      </c>
      <c r="I31" s="16">
        <v>0</v>
      </c>
      <c r="K31" s="16">
        <v>0</v>
      </c>
      <c r="L31" s="10"/>
      <c r="M31" s="15">
        <v>0</v>
      </c>
      <c r="N31" s="10"/>
      <c r="O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</row>
    <row r="32" spans="1:22" x14ac:dyDescent="0.2">
      <c r="A32" s="12">
        <v>125</v>
      </c>
      <c r="B32" s="13"/>
      <c r="C32" s="13" t="s">
        <v>52</v>
      </c>
      <c r="D32" s="10"/>
      <c r="E32" s="16">
        <v>761379</v>
      </c>
      <c r="F32" s="10"/>
      <c r="G32" s="15">
        <v>7.3101698317963061E-4</v>
      </c>
      <c r="I32" s="16">
        <v>949521</v>
      </c>
      <c r="K32" s="16">
        <v>669223</v>
      </c>
      <c r="L32" s="10"/>
      <c r="M32" s="15">
        <v>7.0009412199765477E-4</v>
      </c>
      <c r="N32" s="10"/>
      <c r="O32" s="16">
        <v>1096433</v>
      </c>
      <c r="Q32" s="16">
        <v>1017154</v>
      </c>
      <c r="R32" s="16">
        <v>949521</v>
      </c>
      <c r="S32" s="16">
        <v>884722</v>
      </c>
      <c r="T32" s="16">
        <v>844833</v>
      </c>
      <c r="U32" s="16">
        <v>949521</v>
      </c>
      <c r="V32" s="16">
        <v>1072247</v>
      </c>
    </row>
    <row r="33" spans="1:22" x14ac:dyDescent="0.2">
      <c r="A33" s="12">
        <v>126</v>
      </c>
      <c r="B33" s="13"/>
      <c r="C33" s="13" t="s">
        <v>53</v>
      </c>
      <c r="D33" s="10"/>
      <c r="E33" s="16">
        <v>0</v>
      </c>
      <c r="F33" s="10"/>
      <c r="G33" s="15">
        <v>0</v>
      </c>
      <c r="I33" s="16">
        <v>0</v>
      </c>
      <c r="K33" s="16">
        <v>0</v>
      </c>
      <c r="L33" s="10"/>
      <c r="M33" s="15">
        <v>0</v>
      </c>
      <c r="N33" s="10"/>
      <c r="O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</row>
    <row r="34" spans="1:22" x14ac:dyDescent="0.2">
      <c r="A34" s="12">
        <v>127</v>
      </c>
      <c r="B34" s="13"/>
      <c r="C34" s="13" t="s">
        <v>54</v>
      </c>
      <c r="D34" s="10"/>
      <c r="E34" s="16">
        <v>1373163</v>
      </c>
      <c r="F34" s="10"/>
      <c r="G34" s="15">
        <v>1.3184038549957141E-3</v>
      </c>
      <c r="I34" s="16">
        <v>1712481</v>
      </c>
      <c r="K34" s="16">
        <v>1135841</v>
      </c>
      <c r="L34" s="10"/>
      <c r="M34" s="15">
        <v>1.1882378344854805E-3</v>
      </c>
      <c r="N34" s="10"/>
      <c r="O34" s="16">
        <v>1860925</v>
      </c>
      <c r="Q34" s="16">
        <v>1834458</v>
      </c>
      <c r="R34" s="16">
        <v>1712481</v>
      </c>
      <c r="S34" s="16">
        <v>1595614</v>
      </c>
      <c r="T34" s="16">
        <v>1523674</v>
      </c>
      <c r="U34" s="16">
        <v>1712481</v>
      </c>
      <c r="V34" s="16">
        <v>1933820</v>
      </c>
    </row>
    <row r="35" spans="1:22" x14ac:dyDescent="0.2">
      <c r="A35" s="12">
        <v>128</v>
      </c>
      <c r="B35" s="13"/>
      <c r="C35" s="13" t="s">
        <v>55</v>
      </c>
      <c r="D35" s="10"/>
      <c r="E35" s="16">
        <v>2369667</v>
      </c>
      <c r="F35" s="10"/>
      <c r="G35" s="15">
        <v>2.2751693638798131E-3</v>
      </c>
      <c r="I35" s="16">
        <v>2955228</v>
      </c>
      <c r="K35" s="16">
        <v>2273149</v>
      </c>
      <c r="L35" s="10"/>
      <c r="M35" s="15">
        <v>2.3780108871054588E-3</v>
      </c>
      <c r="N35" s="10"/>
      <c r="O35" s="16">
        <v>3724255</v>
      </c>
      <c r="Q35" s="16">
        <v>3165724</v>
      </c>
      <c r="R35" s="16">
        <v>2955228</v>
      </c>
      <c r="S35" s="16">
        <v>2753550</v>
      </c>
      <c r="T35" s="16">
        <v>2629404</v>
      </c>
      <c r="U35" s="16">
        <v>2955228</v>
      </c>
      <c r="V35" s="16">
        <v>3337193</v>
      </c>
    </row>
    <row r="36" spans="1:22" x14ac:dyDescent="0.2">
      <c r="A36" s="12">
        <v>129</v>
      </c>
      <c r="B36" s="13"/>
      <c r="C36" s="13" t="s">
        <v>56</v>
      </c>
      <c r="D36" s="10"/>
      <c r="E36" s="16">
        <v>1183350</v>
      </c>
      <c r="F36" s="10"/>
      <c r="G36" s="15">
        <v>1.1361600057215304E-3</v>
      </c>
      <c r="I36" s="16">
        <v>1475763</v>
      </c>
      <c r="K36" s="16">
        <v>1028755</v>
      </c>
      <c r="L36" s="10"/>
      <c r="M36" s="15">
        <v>1.0762120641416614E-3</v>
      </c>
      <c r="N36" s="10"/>
      <c r="O36" s="16">
        <v>1685479</v>
      </c>
      <c r="Q36" s="16">
        <v>1580879</v>
      </c>
      <c r="R36" s="16">
        <v>1475763</v>
      </c>
      <c r="S36" s="16">
        <v>1375051</v>
      </c>
      <c r="T36" s="16">
        <v>1313055</v>
      </c>
      <c r="U36" s="16">
        <v>1475763</v>
      </c>
      <c r="V36" s="16">
        <v>1666506</v>
      </c>
    </row>
    <row r="37" spans="1:22" x14ac:dyDescent="0.2">
      <c r="A37" s="12">
        <v>131</v>
      </c>
      <c r="B37" s="13"/>
      <c r="C37" s="13" t="s">
        <v>57</v>
      </c>
      <c r="D37" s="10"/>
      <c r="E37" s="16">
        <v>0</v>
      </c>
      <c r="F37" s="10"/>
      <c r="G37" s="15">
        <v>0</v>
      </c>
      <c r="I37" s="16">
        <v>0</v>
      </c>
      <c r="K37" s="16">
        <v>0</v>
      </c>
      <c r="L37" s="10"/>
      <c r="M37" s="15">
        <v>0</v>
      </c>
      <c r="N37" s="10"/>
      <c r="O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</row>
    <row r="38" spans="1:22" x14ac:dyDescent="0.2">
      <c r="A38" s="12">
        <v>132</v>
      </c>
      <c r="B38" s="13"/>
      <c r="C38" s="13" t="s">
        <v>58</v>
      </c>
      <c r="D38" s="10"/>
      <c r="E38" s="16">
        <v>343228</v>
      </c>
      <c r="F38" s="10"/>
      <c r="G38" s="15">
        <v>3.2954071864497151E-4</v>
      </c>
      <c r="I38" s="16">
        <v>428042</v>
      </c>
      <c r="K38" s="16">
        <v>266904</v>
      </c>
      <c r="L38" s="10"/>
      <c r="M38" s="15">
        <v>2.79216485610842E-4</v>
      </c>
      <c r="N38" s="10"/>
      <c r="O38" s="16">
        <v>437287</v>
      </c>
      <c r="Q38" s="16">
        <v>458531</v>
      </c>
      <c r="R38" s="16">
        <v>428042</v>
      </c>
      <c r="S38" s="16">
        <v>398831</v>
      </c>
      <c r="T38" s="16">
        <v>380849</v>
      </c>
      <c r="U38" s="16">
        <v>428042</v>
      </c>
      <c r="V38" s="16">
        <v>483367</v>
      </c>
    </row>
    <row r="39" spans="1:22" x14ac:dyDescent="0.2">
      <c r="A39" s="12">
        <v>133</v>
      </c>
      <c r="B39" s="13"/>
      <c r="C39" s="13" t="s">
        <v>59</v>
      </c>
      <c r="D39" s="10"/>
      <c r="E39" s="16">
        <v>1198303</v>
      </c>
      <c r="F39" s="10"/>
      <c r="G39" s="15">
        <v>1.1505166549749073E-3</v>
      </c>
      <c r="I39" s="16">
        <v>1494411</v>
      </c>
      <c r="K39" s="16">
        <v>1104386</v>
      </c>
      <c r="L39" s="10"/>
      <c r="M39" s="15">
        <v>1.1553314523508923E-3</v>
      </c>
      <c r="N39" s="10"/>
      <c r="O39" s="16">
        <v>1809390</v>
      </c>
      <c r="Q39" s="16">
        <v>1600855</v>
      </c>
      <c r="R39" s="16">
        <v>1494411</v>
      </c>
      <c r="S39" s="16">
        <v>1392426</v>
      </c>
      <c r="T39" s="16">
        <v>1329647</v>
      </c>
      <c r="U39" s="16">
        <v>1494411</v>
      </c>
      <c r="V39" s="16">
        <v>1687565</v>
      </c>
    </row>
    <row r="40" spans="1:22" x14ac:dyDescent="0.2">
      <c r="A40" s="12">
        <v>135</v>
      </c>
      <c r="B40" s="13"/>
      <c r="C40" s="13" t="s">
        <v>60</v>
      </c>
      <c r="D40" s="10"/>
      <c r="E40" s="16">
        <v>0</v>
      </c>
      <c r="F40" s="10"/>
      <c r="G40" s="15">
        <v>0</v>
      </c>
      <c r="I40" s="16">
        <v>0</v>
      </c>
      <c r="K40" s="16">
        <v>0</v>
      </c>
      <c r="L40" s="10"/>
      <c r="M40" s="15">
        <v>0</v>
      </c>
      <c r="N40" s="10"/>
      <c r="O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</row>
    <row r="41" spans="1:22" x14ac:dyDescent="0.2">
      <c r="A41" s="12">
        <v>136</v>
      </c>
      <c r="B41" s="13"/>
      <c r="C41" s="13" t="s">
        <v>61</v>
      </c>
      <c r="D41" s="10"/>
      <c r="E41" s="16">
        <v>2494228</v>
      </c>
      <c r="F41" s="10"/>
      <c r="G41" s="15">
        <v>2.3947631246469987E-3</v>
      </c>
      <c r="I41" s="16">
        <v>3110569</v>
      </c>
      <c r="K41" s="16">
        <v>2339472</v>
      </c>
      <c r="L41" s="10"/>
      <c r="M41" s="15">
        <v>2.4473928760252225E-3</v>
      </c>
      <c r="N41" s="10"/>
      <c r="O41" s="16">
        <v>3832916</v>
      </c>
      <c r="Q41" s="16">
        <v>3332129</v>
      </c>
      <c r="R41" s="16">
        <v>3110569</v>
      </c>
      <c r="S41" s="16">
        <v>2898290</v>
      </c>
      <c r="T41" s="16">
        <v>2767618</v>
      </c>
      <c r="U41" s="16">
        <v>3110569</v>
      </c>
      <c r="V41" s="16">
        <v>3512612</v>
      </c>
    </row>
    <row r="42" spans="1:22" x14ac:dyDescent="0.2">
      <c r="A42" s="12">
        <v>137</v>
      </c>
      <c r="B42" s="13"/>
      <c r="C42" s="13" t="s">
        <v>62</v>
      </c>
      <c r="D42" s="10"/>
      <c r="E42" s="16">
        <v>0</v>
      </c>
      <c r="F42" s="10"/>
      <c r="G42" s="15">
        <v>0</v>
      </c>
      <c r="I42" s="16">
        <v>0</v>
      </c>
      <c r="K42" s="16">
        <v>0</v>
      </c>
      <c r="L42" s="10"/>
      <c r="M42" s="15">
        <v>0</v>
      </c>
      <c r="N42" s="10"/>
      <c r="O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</row>
    <row r="43" spans="1:22" x14ac:dyDescent="0.2">
      <c r="A43" s="12">
        <v>138</v>
      </c>
      <c r="B43" s="13"/>
      <c r="C43" s="13" t="s">
        <v>63</v>
      </c>
      <c r="D43" s="10"/>
      <c r="E43" s="16">
        <v>0</v>
      </c>
      <c r="F43" s="10"/>
      <c r="G43" s="15">
        <v>0</v>
      </c>
      <c r="I43" s="16">
        <v>0</v>
      </c>
      <c r="K43" s="16">
        <v>0</v>
      </c>
      <c r="L43" s="10"/>
      <c r="M43" s="15">
        <v>0</v>
      </c>
      <c r="N43" s="10"/>
      <c r="O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</row>
    <row r="44" spans="1:22" x14ac:dyDescent="0.2">
      <c r="A44" s="12">
        <v>140</v>
      </c>
      <c r="B44" s="13"/>
      <c r="C44" s="13" t="s">
        <v>64</v>
      </c>
      <c r="D44" s="10"/>
      <c r="E44" s="16">
        <v>1245292</v>
      </c>
      <c r="F44" s="10"/>
      <c r="G44" s="15">
        <v>1.1956320445045872E-3</v>
      </c>
      <c r="I44" s="16">
        <v>1553012</v>
      </c>
      <c r="K44" s="16">
        <v>1095965</v>
      </c>
      <c r="L44" s="10"/>
      <c r="M44" s="15">
        <v>1.1465223244915869E-3</v>
      </c>
      <c r="N44" s="10"/>
      <c r="O44" s="16">
        <v>1795594</v>
      </c>
      <c r="Q44" s="16">
        <v>1663630</v>
      </c>
      <c r="R44" s="16">
        <v>1553012</v>
      </c>
      <c r="S44" s="16">
        <v>1447028</v>
      </c>
      <c r="T44" s="16">
        <v>1381787</v>
      </c>
      <c r="U44" s="16">
        <v>1553012</v>
      </c>
      <c r="V44" s="16">
        <v>1753740</v>
      </c>
    </row>
    <row r="45" spans="1:22" x14ac:dyDescent="0.2">
      <c r="A45" s="12">
        <v>141</v>
      </c>
      <c r="B45" s="13"/>
      <c r="C45" s="13" t="s">
        <v>65</v>
      </c>
      <c r="D45" s="10"/>
      <c r="E45" s="16">
        <v>4632695</v>
      </c>
      <c r="F45" s="10"/>
      <c r="G45" s="15">
        <v>4.447951932604232E-3</v>
      </c>
      <c r="I45" s="16">
        <v>5777465</v>
      </c>
      <c r="K45" s="16">
        <v>4178535</v>
      </c>
      <c r="L45" s="10"/>
      <c r="M45" s="15">
        <v>4.3712931694794392E-3</v>
      </c>
      <c r="N45" s="10"/>
      <c r="O45" s="16">
        <v>6845979</v>
      </c>
      <c r="Q45" s="16">
        <v>6188984</v>
      </c>
      <c r="R45" s="16">
        <v>5777465</v>
      </c>
      <c r="S45" s="16">
        <v>5383186</v>
      </c>
      <c r="T45" s="16">
        <v>5140479</v>
      </c>
      <c r="U45" s="16">
        <v>5777465</v>
      </c>
      <c r="V45" s="16">
        <v>6524206</v>
      </c>
    </row>
    <row r="46" spans="1:22" x14ac:dyDescent="0.2">
      <c r="A46" s="12">
        <v>142</v>
      </c>
      <c r="B46" s="13"/>
      <c r="C46" s="13" t="s">
        <v>66</v>
      </c>
      <c r="D46" s="10"/>
      <c r="E46" s="16">
        <v>0</v>
      </c>
      <c r="F46" s="10"/>
      <c r="G46" s="15">
        <v>0</v>
      </c>
      <c r="I46" s="16">
        <v>0</v>
      </c>
      <c r="K46" s="16">
        <v>0</v>
      </c>
      <c r="L46" s="10"/>
      <c r="M46" s="15">
        <v>0</v>
      </c>
      <c r="N46" s="10"/>
      <c r="O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</row>
    <row r="47" spans="1:22" x14ac:dyDescent="0.2">
      <c r="A47" s="12">
        <v>143</v>
      </c>
      <c r="B47" s="13"/>
      <c r="C47" s="13" t="s">
        <v>67</v>
      </c>
      <c r="D47" s="10"/>
      <c r="E47" s="16">
        <v>288571</v>
      </c>
      <c r="F47" s="10"/>
      <c r="G47" s="15">
        <v>2.770628954509107E-4</v>
      </c>
      <c r="I47" s="16">
        <v>359878</v>
      </c>
      <c r="K47" s="16">
        <v>289273</v>
      </c>
      <c r="L47" s="10"/>
      <c r="M47" s="15">
        <v>3.0261753631350319E-4</v>
      </c>
      <c r="N47" s="10"/>
      <c r="O47" s="16">
        <v>473936</v>
      </c>
      <c r="Q47" s="16">
        <v>385511</v>
      </c>
      <c r="R47" s="16">
        <v>359878</v>
      </c>
      <c r="S47" s="16">
        <v>335318</v>
      </c>
      <c r="T47" s="16">
        <v>320200</v>
      </c>
      <c r="U47" s="16">
        <v>359878</v>
      </c>
      <c r="V47" s="16">
        <v>406392</v>
      </c>
    </row>
    <row r="48" spans="1:22" x14ac:dyDescent="0.2">
      <c r="A48" s="12">
        <v>146</v>
      </c>
      <c r="B48" s="13"/>
      <c r="C48" s="13" t="s">
        <v>68</v>
      </c>
      <c r="D48" s="10"/>
      <c r="E48" s="16">
        <v>678299</v>
      </c>
      <c r="F48" s="10"/>
      <c r="G48" s="15">
        <v>6.5124957377552873E-4</v>
      </c>
      <c r="I48" s="16">
        <v>845911</v>
      </c>
      <c r="K48" s="16">
        <v>624888</v>
      </c>
      <c r="L48" s="10"/>
      <c r="M48" s="15">
        <v>6.5371415307527924E-4</v>
      </c>
      <c r="N48" s="10"/>
      <c r="O48" s="16">
        <v>1023796</v>
      </c>
      <c r="Q48" s="16">
        <v>906164</v>
      </c>
      <c r="R48" s="16">
        <v>845911</v>
      </c>
      <c r="S48" s="16">
        <v>788182</v>
      </c>
      <c r="T48" s="16">
        <v>752646</v>
      </c>
      <c r="U48" s="16">
        <v>845911</v>
      </c>
      <c r="V48" s="16">
        <v>955246</v>
      </c>
    </row>
    <row r="49" spans="1:22" x14ac:dyDescent="0.2">
      <c r="A49" s="12">
        <v>147</v>
      </c>
      <c r="B49" s="13"/>
      <c r="C49" s="13" t="s">
        <v>69</v>
      </c>
      <c r="D49" s="10"/>
      <c r="E49" s="16">
        <v>401922</v>
      </c>
      <c r="F49" s="10"/>
      <c r="G49" s="15">
        <v>3.8589447084721204E-4</v>
      </c>
      <c r="I49" s="16">
        <v>501240</v>
      </c>
      <c r="K49" s="16">
        <v>342793</v>
      </c>
      <c r="L49" s="10"/>
      <c r="M49" s="15">
        <v>3.5860574458653394E-4</v>
      </c>
      <c r="N49" s="10"/>
      <c r="O49" s="16">
        <v>561620</v>
      </c>
      <c r="Q49" s="16">
        <v>536942</v>
      </c>
      <c r="R49" s="16">
        <v>501240</v>
      </c>
      <c r="S49" s="16">
        <v>467033</v>
      </c>
      <c r="T49" s="16">
        <v>445976</v>
      </c>
      <c r="U49" s="16">
        <v>501240</v>
      </c>
      <c r="V49" s="16">
        <v>566026</v>
      </c>
    </row>
    <row r="50" spans="1:22" x14ac:dyDescent="0.2">
      <c r="A50" s="12">
        <v>148</v>
      </c>
      <c r="B50" s="13"/>
      <c r="C50" s="13" t="s">
        <v>70</v>
      </c>
      <c r="D50" s="10"/>
      <c r="E50" s="16">
        <v>59077</v>
      </c>
      <c r="F50" s="10"/>
      <c r="G50" s="15">
        <v>5.6721006355962571E-5</v>
      </c>
      <c r="I50" s="16">
        <v>73675</v>
      </c>
      <c r="K50" s="16">
        <v>58107</v>
      </c>
      <c r="L50" s="10"/>
      <c r="M50" s="15">
        <v>6.0787077544341559E-5</v>
      </c>
      <c r="N50" s="10"/>
      <c r="O50" s="16">
        <v>95200</v>
      </c>
      <c r="Q50" s="16">
        <v>78923</v>
      </c>
      <c r="R50" s="16">
        <v>73675</v>
      </c>
      <c r="S50" s="16">
        <v>68647</v>
      </c>
      <c r="T50" s="16">
        <v>65552</v>
      </c>
      <c r="U50" s="16">
        <v>73675</v>
      </c>
      <c r="V50" s="16">
        <v>83198</v>
      </c>
    </row>
    <row r="51" spans="1:22" x14ac:dyDescent="0.2">
      <c r="A51" s="12">
        <v>149</v>
      </c>
      <c r="B51" s="13"/>
      <c r="C51" s="13" t="s">
        <v>71</v>
      </c>
      <c r="D51" s="10"/>
      <c r="E51" s="16">
        <v>0</v>
      </c>
      <c r="F51" s="10"/>
      <c r="G51" s="15">
        <v>0</v>
      </c>
      <c r="I51" s="16">
        <v>0</v>
      </c>
      <c r="K51" s="16">
        <v>0</v>
      </c>
      <c r="L51" s="10"/>
      <c r="M51" s="15">
        <v>0</v>
      </c>
      <c r="N51" s="10"/>
      <c r="O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</row>
    <row r="52" spans="1:22" x14ac:dyDescent="0.2">
      <c r="A52" s="12">
        <v>150</v>
      </c>
      <c r="B52" s="13"/>
      <c r="C52" s="13" t="s">
        <v>72</v>
      </c>
      <c r="D52" s="10"/>
      <c r="E52" s="16">
        <v>0</v>
      </c>
      <c r="F52" s="10"/>
      <c r="G52" s="15">
        <v>0</v>
      </c>
      <c r="I52" s="16">
        <v>0</v>
      </c>
      <c r="K52" s="16">
        <v>0</v>
      </c>
      <c r="L52" s="10"/>
      <c r="M52" s="15">
        <v>0</v>
      </c>
      <c r="N52" s="10"/>
      <c r="O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</row>
    <row r="53" spans="1:22" x14ac:dyDescent="0.2">
      <c r="A53" s="12">
        <v>151</v>
      </c>
      <c r="B53" s="13"/>
      <c r="C53" s="13" t="s">
        <v>73</v>
      </c>
      <c r="D53" s="10"/>
      <c r="E53" s="16">
        <v>1741085</v>
      </c>
      <c r="F53" s="10"/>
      <c r="G53" s="15">
        <v>1.671654154793184E-3</v>
      </c>
      <c r="I53" s="16">
        <v>2171319</v>
      </c>
      <c r="K53" s="16">
        <v>1504131</v>
      </c>
      <c r="L53" s="10"/>
      <c r="M53" s="15">
        <v>1.5735177316387183E-3</v>
      </c>
      <c r="N53" s="10"/>
      <c r="O53" s="16">
        <v>2464321</v>
      </c>
      <c r="Q53" s="16">
        <v>2325978</v>
      </c>
      <c r="R53" s="16">
        <v>2171319</v>
      </c>
      <c r="S53" s="16">
        <v>2023139</v>
      </c>
      <c r="T53" s="16">
        <v>1931923</v>
      </c>
      <c r="U53" s="16">
        <v>2171319</v>
      </c>
      <c r="V53" s="16">
        <v>2451963</v>
      </c>
    </row>
    <row r="54" spans="1:22" x14ac:dyDescent="0.2">
      <c r="A54" s="12">
        <v>152</v>
      </c>
      <c r="B54" s="13"/>
      <c r="C54" s="13" t="s">
        <v>74</v>
      </c>
      <c r="D54" s="10"/>
      <c r="E54" s="16">
        <v>1128796</v>
      </c>
      <c r="F54" s="10"/>
      <c r="G54" s="15">
        <v>1.0837814664587909E-3</v>
      </c>
      <c r="I54" s="16">
        <v>1407729</v>
      </c>
      <c r="K54" s="16">
        <v>1028222</v>
      </c>
      <c r="L54" s="10"/>
      <c r="M54" s="15">
        <v>1.0756544712350825E-3</v>
      </c>
      <c r="N54" s="10"/>
      <c r="O54" s="16">
        <v>1684606</v>
      </c>
      <c r="Q54" s="16">
        <v>1507999</v>
      </c>
      <c r="R54" s="16">
        <v>1407729</v>
      </c>
      <c r="S54" s="16">
        <v>1311660</v>
      </c>
      <c r="T54" s="16">
        <v>1252522</v>
      </c>
      <c r="U54" s="16">
        <v>1407729</v>
      </c>
      <c r="V54" s="16">
        <v>1589679</v>
      </c>
    </row>
    <row r="55" spans="1:22" x14ac:dyDescent="0.2">
      <c r="A55" s="12">
        <v>154</v>
      </c>
      <c r="B55" s="13"/>
      <c r="C55" s="13" t="s">
        <v>75</v>
      </c>
      <c r="D55" s="10"/>
      <c r="E55" s="16">
        <v>20102502</v>
      </c>
      <c r="F55" s="10"/>
      <c r="G55" s="15">
        <v>1.9300853120217606E-2</v>
      </c>
      <c r="I55" s="16">
        <v>25069964</v>
      </c>
      <c r="K55" s="16">
        <v>18452047</v>
      </c>
      <c r="L55" s="10"/>
      <c r="M55" s="15">
        <v>1.9303250028333541E-2</v>
      </c>
      <c r="N55" s="10"/>
      <c r="O55" s="16">
        <v>30231245</v>
      </c>
      <c r="Q55" s="16">
        <v>26855654</v>
      </c>
      <c r="R55" s="16">
        <v>25069964</v>
      </c>
      <c r="S55" s="16">
        <v>23359082</v>
      </c>
      <c r="T55" s="16">
        <v>22305911</v>
      </c>
      <c r="U55" s="16">
        <v>25069964</v>
      </c>
      <c r="V55" s="16">
        <v>28310272</v>
      </c>
    </row>
    <row r="56" spans="1:22" x14ac:dyDescent="0.2">
      <c r="A56" s="12">
        <v>156</v>
      </c>
      <c r="B56" s="13"/>
      <c r="C56" s="13" t="s">
        <v>76</v>
      </c>
      <c r="D56" s="10"/>
      <c r="E56" s="16">
        <v>33991018</v>
      </c>
      <c r="F56" s="10"/>
      <c r="G56" s="15">
        <v>3.2635521780657269E-2</v>
      </c>
      <c r="I56" s="16">
        <v>42390425</v>
      </c>
      <c r="K56" s="16">
        <v>31769232</v>
      </c>
      <c r="L56" s="10"/>
      <c r="M56" s="15">
        <v>3.3234764453492528E-2</v>
      </c>
      <c r="N56" s="10"/>
      <c r="O56" s="16">
        <v>52049697</v>
      </c>
      <c r="Q56" s="16">
        <v>45409821</v>
      </c>
      <c r="R56" s="16">
        <v>42390425</v>
      </c>
      <c r="S56" s="16">
        <v>39497520</v>
      </c>
      <c r="T56" s="16">
        <v>37716729</v>
      </c>
      <c r="U56" s="16">
        <v>42390425</v>
      </c>
      <c r="V56" s="16">
        <v>47869413</v>
      </c>
    </row>
    <row r="57" spans="1:22" x14ac:dyDescent="0.2">
      <c r="A57" s="12">
        <v>157</v>
      </c>
      <c r="B57" s="13"/>
      <c r="C57" s="13" t="s">
        <v>77</v>
      </c>
      <c r="D57" s="10"/>
      <c r="E57" s="16">
        <v>153267</v>
      </c>
      <c r="F57" s="10"/>
      <c r="G57" s="15">
        <v>1.4715517288628092E-4</v>
      </c>
      <c r="I57" s="16">
        <v>191141</v>
      </c>
      <c r="K57" s="16">
        <v>160285</v>
      </c>
      <c r="L57" s="10"/>
      <c r="M57" s="15">
        <v>1.6767900284058094E-4</v>
      </c>
      <c r="N57" s="10"/>
      <c r="O57" s="16">
        <v>262606</v>
      </c>
      <c r="Q57" s="16">
        <v>204756</v>
      </c>
      <c r="R57" s="16">
        <v>191141</v>
      </c>
      <c r="S57" s="16">
        <v>178097</v>
      </c>
      <c r="T57" s="16">
        <v>170067</v>
      </c>
      <c r="U57" s="16">
        <v>191141</v>
      </c>
      <c r="V57" s="16">
        <v>215846</v>
      </c>
    </row>
    <row r="58" spans="1:22" ht="14.25" x14ac:dyDescent="0.2">
      <c r="A58" s="12">
        <v>158</v>
      </c>
      <c r="B58" s="13"/>
      <c r="C58" s="13" t="s">
        <v>78</v>
      </c>
      <c r="D58" s="10"/>
      <c r="E58" s="16">
        <v>0</v>
      </c>
      <c r="F58" s="10"/>
      <c r="G58" s="15">
        <v>0</v>
      </c>
      <c r="I58" s="16">
        <v>0</v>
      </c>
      <c r="K58" s="16">
        <v>0</v>
      </c>
      <c r="L58" s="10"/>
      <c r="M58" s="15">
        <v>0</v>
      </c>
      <c r="N58" s="10"/>
      <c r="O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</row>
    <row r="59" spans="1:22" x14ac:dyDescent="0.2">
      <c r="A59" s="12">
        <v>160</v>
      </c>
      <c r="B59" s="13"/>
      <c r="C59" s="13" t="s">
        <v>79</v>
      </c>
      <c r="D59" s="10"/>
      <c r="E59" s="16">
        <v>91721</v>
      </c>
      <c r="F59" s="10"/>
      <c r="G59" s="15">
        <v>8.8062919238569512E-5</v>
      </c>
      <c r="I59" s="16">
        <v>114385</v>
      </c>
      <c r="K59" s="16">
        <v>84251</v>
      </c>
      <c r="L59" s="10"/>
      <c r="M59" s="15">
        <v>8.8137482148403207E-5</v>
      </c>
      <c r="N59" s="10"/>
      <c r="O59" s="16">
        <v>138034</v>
      </c>
      <c r="Q59" s="16">
        <v>122532</v>
      </c>
      <c r="R59" s="16">
        <v>114385</v>
      </c>
      <c r="S59" s="16">
        <v>106579</v>
      </c>
      <c r="T59" s="16">
        <v>101774</v>
      </c>
      <c r="U59" s="16">
        <v>114385</v>
      </c>
      <c r="V59" s="16">
        <v>129169</v>
      </c>
    </row>
    <row r="60" spans="1:22" x14ac:dyDescent="0.2">
      <c r="A60" s="12">
        <v>161</v>
      </c>
      <c r="B60" s="13"/>
      <c r="C60" s="13" t="s">
        <v>80</v>
      </c>
      <c r="D60" s="10"/>
      <c r="E60" s="16">
        <v>9337237</v>
      </c>
      <c r="F60" s="10"/>
      <c r="G60" s="15">
        <v>8.9648859551217618E-3</v>
      </c>
      <c r="I60" s="16">
        <v>11644530</v>
      </c>
      <c r="K60" s="16">
        <v>8388699</v>
      </c>
      <c r="L60" s="10"/>
      <c r="M60" s="15">
        <v>8.7756743850724451E-3</v>
      </c>
      <c r="N60" s="10"/>
      <c r="O60" s="16">
        <v>13743777</v>
      </c>
      <c r="Q60" s="16">
        <v>12473950</v>
      </c>
      <c r="R60" s="16">
        <v>11644530</v>
      </c>
      <c r="S60" s="16">
        <v>10849857</v>
      </c>
      <c r="T60" s="16">
        <v>10360679</v>
      </c>
      <c r="U60" s="16">
        <v>11644530</v>
      </c>
      <c r="V60" s="16">
        <v>13149593</v>
      </c>
    </row>
    <row r="61" spans="1:22" x14ac:dyDescent="0.2">
      <c r="A61" s="12">
        <v>162</v>
      </c>
      <c r="B61" s="13"/>
      <c r="C61" s="13" t="s">
        <v>81</v>
      </c>
      <c r="D61" s="10"/>
      <c r="E61" s="16">
        <v>18830</v>
      </c>
      <c r="F61" s="10"/>
      <c r="G61" s="15">
        <v>1.8079314717089829E-5</v>
      </c>
      <c r="I61" s="16">
        <v>23483</v>
      </c>
      <c r="K61" s="16">
        <v>17189</v>
      </c>
      <c r="L61" s="10"/>
      <c r="M61" s="15">
        <v>1.7981583676570359E-5</v>
      </c>
      <c r="N61" s="10"/>
      <c r="O61" s="16">
        <v>28161</v>
      </c>
      <c r="Q61" s="16">
        <v>25156</v>
      </c>
      <c r="R61" s="16">
        <v>23483</v>
      </c>
      <c r="S61" s="16">
        <v>21880</v>
      </c>
      <c r="T61" s="16">
        <v>20894</v>
      </c>
      <c r="U61" s="16">
        <v>23483</v>
      </c>
      <c r="V61" s="16">
        <v>26518</v>
      </c>
    </row>
    <row r="62" spans="1:22" x14ac:dyDescent="0.2">
      <c r="A62" s="12">
        <v>163</v>
      </c>
      <c r="B62" s="13"/>
      <c r="C62" s="13" t="s">
        <v>82</v>
      </c>
      <c r="D62" s="10"/>
      <c r="E62" s="16">
        <v>0</v>
      </c>
      <c r="F62" s="10"/>
      <c r="G62" s="15">
        <v>0</v>
      </c>
      <c r="I62" s="16">
        <v>0</v>
      </c>
      <c r="K62" s="16">
        <v>0</v>
      </c>
      <c r="L62" s="10"/>
      <c r="M62" s="15">
        <v>0</v>
      </c>
      <c r="N62" s="10"/>
      <c r="O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</row>
    <row r="63" spans="1:22" x14ac:dyDescent="0.2">
      <c r="A63" s="12">
        <v>164</v>
      </c>
      <c r="B63" s="13"/>
      <c r="C63" s="13" t="s">
        <v>83</v>
      </c>
      <c r="D63" s="10"/>
      <c r="E63" s="16">
        <v>0</v>
      </c>
      <c r="F63" s="10"/>
      <c r="G63" s="15">
        <v>0</v>
      </c>
      <c r="I63" s="16">
        <v>0</v>
      </c>
      <c r="K63" s="16">
        <v>0</v>
      </c>
      <c r="L63" s="10"/>
      <c r="M63" s="15">
        <v>0</v>
      </c>
      <c r="N63" s="10"/>
      <c r="O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</row>
    <row r="64" spans="1:22" x14ac:dyDescent="0.2">
      <c r="A64" s="12">
        <v>165</v>
      </c>
      <c r="B64" s="13"/>
      <c r="C64" s="13" t="s">
        <v>84</v>
      </c>
      <c r="D64" s="10"/>
      <c r="E64" s="16">
        <v>1031971</v>
      </c>
      <c r="F64" s="10"/>
      <c r="G64" s="15">
        <v>9.9081796948394057E-4</v>
      </c>
      <c r="I64" s="16">
        <v>1286978</v>
      </c>
      <c r="K64" s="16">
        <v>956108</v>
      </c>
      <c r="L64" s="10"/>
      <c r="M64" s="15">
        <v>1.0002135160799876E-3</v>
      </c>
      <c r="N64" s="10"/>
      <c r="O64" s="16">
        <v>1566456</v>
      </c>
      <c r="Q64" s="16">
        <v>1378647</v>
      </c>
      <c r="R64" s="16">
        <v>1286978</v>
      </c>
      <c r="S64" s="16">
        <v>1199149</v>
      </c>
      <c r="T64" s="16">
        <v>1145084</v>
      </c>
      <c r="U64" s="16">
        <v>1286978</v>
      </c>
      <c r="V64" s="16">
        <v>1453321</v>
      </c>
    </row>
    <row r="65" spans="1:22" x14ac:dyDescent="0.2">
      <c r="A65" s="12">
        <v>166</v>
      </c>
      <c r="B65" s="13"/>
      <c r="C65" s="13" t="s">
        <v>85</v>
      </c>
      <c r="D65" s="10"/>
      <c r="E65" s="16">
        <v>203431</v>
      </c>
      <c r="F65" s="10"/>
      <c r="G65" s="15">
        <v>1.9531848271535485E-4</v>
      </c>
      <c r="I65" s="16">
        <v>253700</v>
      </c>
      <c r="K65" s="16">
        <v>186135</v>
      </c>
      <c r="L65" s="10"/>
      <c r="M65" s="15">
        <v>1.9472173376926095E-4</v>
      </c>
      <c r="N65" s="10"/>
      <c r="O65" s="16">
        <v>304958</v>
      </c>
      <c r="Q65" s="16">
        <v>271771</v>
      </c>
      <c r="R65" s="16">
        <v>253700</v>
      </c>
      <c r="S65" s="16">
        <v>236386</v>
      </c>
      <c r="T65" s="16">
        <v>225729</v>
      </c>
      <c r="U65" s="16">
        <v>253700</v>
      </c>
      <c r="V65" s="16">
        <v>286491</v>
      </c>
    </row>
    <row r="66" spans="1:22" x14ac:dyDescent="0.2">
      <c r="A66" s="12">
        <v>169</v>
      </c>
      <c r="B66" s="13"/>
      <c r="C66" s="13" t="s">
        <v>86</v>
      </c>
      <c r="D66" s="10"/>
      <c r="E66" s="16">
        <v>0</v>
      </c>
      <c r="F66" s="10"/>
      <c r="G66" s="15">
        <v>0</v>
      </c>
      <c r="I66" s="16">
        <v>0</v>
      </c>
      <c r="K66" s="16">
        <v>0</v>
      </c>
      <c r="L66" s="10"/>
      <c r="M66" s="15">
        <v>0</v>
      </c>
      <c r="N66" s="10"/>
      <c r="O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</row>
    <row r="67" spans="1:22" x14ac:dyDescent="0.2">
      <c r="A67" s="12">
        <v>170</v>
      </c>
      <c r="B67" s="13"/>
      <c r="C67" s="13" t="s">
        <v>87</v>
      </c>
      <c r="D67" s="10"/>
      <c r="E67" s="16">
        <v>0</v>
      </c>
      <c r="F67" s="10"/>
      <c r="G67" s="15">
        <v>0</v>
      </c>
      <c r="I67" s="16">
        <v>0</v>
      </c>
      <c r="K67" s="16">
        <v>0</v>
      </c>
      <c r="L67" s="10"/>
      <c r="M67" s="15">
        <v>0</v>
      </c>
      <c r="N67" s="10"/>
      <c r="O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</row>
    <row r="68" spans="1:22" x14ac:dyDescent="0.2">
      <c r="A68" s="12">
        <v>171</v>
      </c>
      <c r="B68" s="13"/>
      <c r="C68" s="13" t="s">
        <v>88</v>
      </c>
      <c r="D68" s="10"/>
      <c r="E68" s="16">
        <v>7745454</v>
      </c>
      <c r="F68" s="10"/>
      <c r="G68" s="15">
        <v>7.4365804465664383E-3</v>
      </c>
      <c r="I68" s="16">
        <v>9659408</v>
      </c>
      <c r="K68" s="16">
        <v>6973339</v>
      </c>
      <c r="L68" s="10"/>
      <c r="M68" s="15">
        <v>7.2950226494396166E-3</v>
      </c>
      <c r="N68" s="10"/>
      <c r="O68" s="16">
        <v>11424896</v>
      </c>
      <c r="Q68" s="16">
        <v>10347431</v>
      </c>
      <c r="R68" s="16">
        <v>9659408</v>
      </c>
      <c r="S68" s="16">
        <v>9000208</v>
      </c>
      <c r="T68" s="16">
        <v>8594424</v>
      </c>
      <c r="U68" s="16">
        <v>9659408</v>
      </c>
      <c r="V68" s="16">
        <v>10907892</v>
      </c>
    </row>
    <row r="69" spans="1:22" x14ac:dyDescent="0.2">
      <c r="A69" s="12">
        <v>172</v>
      </c>
      <c r="B69" s="13"/>
      <c r="C69" s="13" t="s">
        <v>89</v>
      </c>
      <c r="D69" s="10"/>
      <c r="E69" s="16">
        <v>3308722</v>
      </c>
      <c r="F69" s="10"/>
      <c r="G69" s="15">
        <v>3.1767763834241788E-3</v>
      </c>
      <c r="I69" s="16">
        <v>4126329</v>
      </c>
      <c r="K69" s="16">
        <v>3050446</v>
      </c>
      <c r="L69" s="10"/>
      <c r="M69" s="15">
        <v>3.1911651090382326E-3</v>
      </c>
      <c r="N69" s="10"/>
      <c r="O69" s="16">
        <v>4997754</v>
      </c>
      <c r="Q69" s="16">
        <v>4420240</v>
      </c>
      <c r="R69" s="16">
        <v>4126329</v>
      </c>
      <c r="S69" s="16">
        <v>3844731</v>
      </c>
      <c r="T69" s="16">
        <v>3671386</v>
      </c>
      <c r="U69" s="16">
        <v>4126329</v>
      </c>
      <c r="V69" s="16">
        <v>4659660</v>
      </c>
    </row>
    <row r="70" spans="1:22" x14ac:dyDescent="0.2">
      <c r="A70" s="12">
        <v>173</v>
      </c>
      <c r="B70" s="13"/>
      <c r="C70" s="13" t="s">
        <v>90</v>
      </c>
      <c r="D70" s="10"/>
      <c r="E70" s="16">
        <v>0</v>
      </c>
      <c r="F70" s="10"/>
      <c r="G70" s="15">
        <v>0</v>
      </c>
      <c r="I70" s="16">
        <v>0</v>
      </c>
      <c r="K70" s="16">
        <v>0</v>
      </c>
      <c r="L70" s="10"/>
      <c r="M70" s="15">
        <v>0</v>
      </c>
      <c r="N70" s="10"/>
      <c r="O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</row>
    <row r="71" spans="1:22" x14ac:dyDescent="0.2">
      <c r="A71" s="12">
        <v>174</v>
      </c>
      <c r="B71" s="13"/>
      <c r="C71" s="13" t="s">
        <v>91</v>
      </c>
      <c r="D71" s="10"/>
      <c r="E71" s="16">
        <v>1210977</v>
      </c>
      <c r="F71" s="10"/>
      <c r="G71" s="15">
        <v>1.1626852020525647E-3</v>
      </c>
      <c r="I71" s="16">
        <v>1510217</v>
      </c>
      <c r="K71" s="16">
        <v>1082558</v>
      </c>
      <c r="L71" s="10"/>
      <c r="M71" s="15">
        <v>1.1324974452820403E-3</v>
      </c>
      <c r="N71" s="10"/>
      <c r="O71" s="16">
        <v>1773629</v>
      </c>
      <c r="Q71" s="16">
        <v>1617787</v>
      </c>
      <c r="R71" s="16">
        <v>1510217</v>
      </c>
      <c r="S71" s="16">
        <v>1407153</v>
      </c>
      <c r="T71" s="16">
        <v>1343710</v>
      </c>
      <c r="U71" s="16">
        <v>1510217</v>
      </c>
      <c r="V71" s="16">
        <v>1705413</v>
      </c>
    </row>
    <row r="72" spans="1:22" x14ac:dyDescent="0.2">
      <c r="A72" s="12">
        <v>175</v>
      </c>
      <c r="B72" s="13"/>
      <c r="C72" s="13" t="s">
        <v>92</v>
      </c>
      <c r="D72" s="10"/>
      <c r="E72" s="16">
        <v>0</v>
      </c>
      <c r="F72" s="10"/>
      <c r="G72" s="15">
        <v>0</v>
      </c>
      <c r="I72" s="16">
        <v>0</v>
      </c>
      <c r="K72" s="16">
        <v>0</v>
      </c>
      <c r="L72" s="10"/>
      <c r="M72" s="15">
        <v>0</v>
      </c>
      <c r="N72" s="10"/>
      <c r="O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</row>
    <row r="73" spans="1:22" x14ac:dyDescent="0.2">
      <c r="A73" s="12">
        <v>180</v>
      </c>
      <c r="B73" s="13"/>
      <c r="C73" s="13" t="s">
        <v>93</v>
      </c>
      <c r="D73" s="10"/>
      <c r="E73" s="16">
        <v>85121</v>
      </c>
      <c r="F73" s="10"/>
      <c r="G73" s="15">
        <v>8.1726098223952934E-5</v>
      </c>
      <c r="I73" s="16">
        <v>106154</v>
      </c>
      <c r="K73" s="16">
        <v>76587</v>
      </c>
      <c r="L73" s="10"/>
      <c r="M73" s="15">
        <v>8.0120115214823737E-5</v>
      </c>
      <c r="N73" s="10"/>
      <c r="O73" s="16">
        <v>125478</v>
      </c>
      <c r="Q73" s="16">
        <v>113715</v>
      </c>
      <c r="R73" s="16">
        <v>106154</v>
      </c>
      <c r="S73" s="16">
        <v>98910</v>
      </c>
      <c r="T73" s="16">
        <v>94450</v>
      </c>
      <c r="U73" s="16">
        <v>106154</v>
      </c>
      <c r="V73" s="16">
        <v>119874</v>
      </c>
    </row>
    <row r="74" spans="1:22" x14ac:dyDescent="0.2">
      <c r="A74" s="12">
        <v>181</v>
      </c>
      <c r="B74" s="13"/>
      <c r="C74" s="13" t="s">
        <v>94</v>
      </c>
      <c r="D74" s="10"/>
      <c r="E74" s="16">
        <v>1661816</v>
      </c>
      <c r="F74" s="10"/>
      <c r="G74" s="15">
        <v>1.5955457920230165E-3</v>
      </c>
      <c r="I74" s="16">
        <v>2072462</v>
      </c>
      <c r="K74" s="16">
        <v>1496582</v>
      </c>
      <c r="L74" s="10"/>
      <c r="M74" s="15">
        <v>1.5656200739167208E-3</v>
      </c>
      <c r="N74" s="10"/>
      <c r="O74" s="16">
        <v>2451952</v>
      </c>
      <c r="Q74" s="16">
        <v>2220080</v>
      </c>
      <c r="R74" s="16">
        <v>2072462</v>
      </c>
      <c r="S74" s="16">
        <v>1931028</v>
      </c>
      <c r="T74" s="16">
        <v>1843966</v>
      </c>
      <c r="U74" s="16">
        <v>2072462</v>
      </c>
      <c r="V74" s="16">
        <v>2340329</v>
      </c>
    </row>
    <row r="75" spans="1:22" x14ac:dyDescent="0.2">
      <c r="A75" s="12">
        <v>182</v>
      </c>
      <c r="B75" s="13"/>
      <c r="C75" s="13" t="s">
        <v>95</v>
      </c>
      <c r="D75" s="10"/>
      <c r="E75" s="16">
        <v>6330670</v>
      </c>
      <c r="F75" s="10"/>
      <c r="G75" s="15">
        <v>6.0782152911747758E-3</v>
      </c>
      <c r="I75" s="16">
        <v>7895021</v>
      </c>
      <c r="K75" s="16">
        <v>6243618</v>
      </c>
      <c r="L75" s="10"/>
      <c r="M75" s="15">
        <v>6.53164015742404E-3</v>
      </c>
      <c r="N75" s="10"/>
      <c r="O75" s="16">
        <v>10229346</v>
      </c>
      <c r="Q75" s="16">
        <v>8457370</v>
      </c>
      <c r="R75" s="16">
        <v>7895021</v>
      </c>
      <c r="S75" s="16">
        <v>7356231</v>
      </c>
      <c r="T75" s="16">
        <v>7024567</v>
      </c>
      <c r="U75" s="16">
        <v>7895021</v>
      </c>
      <c r="V75" s="16">
        <v>8915457</v>
      </c>
    </row>
    <row r="76" spans="1:22" x14ac:dyDescent="0.2">
      <c r="A76" s="12">
        <v>183</v>
      </c>
      <c r="B76" s="13"/>
      <c r="C76" s="13" t="s">
        <v>96</v>
      </c>
      <c r="D76" s="10"/>
      <c r="E76" s="16">
        <v>50503</v>
      </c>
      <c r="F76" s="10"/>
      <c r="G76" s="15">
        <v>4.8489115351273559E-5</v>
      </c>
      <c r="I76" s="16">
        <v>62983</v>
      </c>
      <c r="K76" s="16">
        <v>46368</v>
      </c>
      <c r="L76" s="10"/>
      <c r="M76" s="15">
        <v>4.8507432629963275E-5</v>
      </c>
      <c r="N76" s="10"/>
      <c r="O76" s="16">
        <v>75969</v>
      </c>
      <c r="Q76" s="16">
        <v>67469</v>
      </c>
      <c r="R76" s="16">
        <v>62983</v>
      </c>
      <c r="S76" s="16">
        <v>58685</v>
      </c>
      <c r="T76" s="16">
        <v>56039</v>
      </c>
      <c r="U76" s="16">
        <v>62983</v>
      </c>
      <c r="V76" s="16">
        <v>71124</v>
      </c>
    </row>
    <row r="77" spans="1:22" x14ac:dyDescent="0.2">
      <c r="A77" s="12">
        <v>184</v>
      </c>
      <c r="B77" s="13"/>
      <c r="C77" s="13" t="s">
        <v>97</v>
      </c>
      <c r="D77" s="10"/>
      <c r="E77" s="16">
        <v>23878</v>
      </c>
      <c r="F77" s="10"/>
      <c r="G77" s="15">
        <v>2.2925912840225235E-5</v>
      </c>
      <c r="I77" s="16">
        <v>29779</v>
      </c>
      <c r="K77" s="16">
        <v>21742</v>
      </c>
      <c r="L77" s="10"/>
      <c r="M77" s="15">
        <v>2.2744750200567271E-5</v>
      </c>
      <c r="N77" s="10"/>
      <c r="O77" s="16">
        <v>35621</v>
      </c>
      <c r="Q77" s="16">
        <v>31900</v>
      </c>
      <c r="R77" s="16">
        <v>29779</v>
      </c>
      <c r="S77" s="16">
        <v>27747</v>
      </c>
      <c r="T77" s="16">
        <v>26496</v>
      </c>
      <c r="U77" s="16">
        <v>29779</v>
      </c>
      <c r="V77" s="16">
        <v>33628</v>
      </c>
    </row>
    <row r="78" spans="1:22" x14ac:dyDescent="0.2">
      <c r="A78" s="12">
        <v>185</v>
      </c>
      <c r="B78" s="13"/>
      <c r="C78" s="13" t="s">
        <v>98</v>
      </c>
      <c r="D78" s="10"/>
      <c r="E78" s="16">
        <v>32634</v>
      </c>
      <c r="F78" s="10"/>
      <c r="G78" s="15">
        <v>3.1332273665973818E-5</v>
      </c>
      <c r="I78" s="16">
        <v>40698</v>
      </c>
      <c r="K78" s="16">
        <v>38537</v>
      </c>
      <c r="L78" s="10"/>
      <c r="M78" s="15">
        <v>4.0314702202224313E-5</v>
      </c>
      <c r="N78" s="10"/>
      <c r="O78" s="16">
        <v>63138</v>
      </c>
      <c r="Q78" s="16">
        <v>43597</v>
      </c>
      <c r="R78" s="16">
        <v>40698</v>
      </c>
      <c r="S78" s="16">
        <v>37921</v>
      </c>
      <c r="T78" s="16">
        <v>36211</v>
      </c>
      <c r="U78" s="16">
        <v>40698</v>
      </c>
      <c r="V78" s="16">
        <v>45958</v>
      </c>
    </row>
    <row r="79" spans="1:22" x14ac:dyDescent="0.2">
      <c r="A79" s="12">
        <v>186</v>
      </c>
      <c r="B79" s="13"/>
      <c r="C79" s="13" t="s">
        <v>99</v>
      </c>
      <c r="D79" s="10"/>
      <c r="E79" s="16">
        <v>50191</v>
      </c>
      <c r="F79" s="10"/>
      <c r="G79" s="15">
        <v>4.8189335713983362E-5</v>
      </c>
      <c r="I79" s="16">
        <v>62593</v>
      </c>
      <c r="K79" s="16">
        <v>41990</v>
      </c>
      <c r="L79" s="10"/>
      <c r="M79" s="15">
        <v>4.3926980165749311E-5</v>
      </c>
      <c r="N79" s="10"/>
      <c r="O79" s="16">
        <v>68795</v>
      </c>
      <c r="Q79" s="16">
        <v>67051</v>
      </c>
      <c r="R79" s="16">
        <v>62593</v>
      </c>
      <c r="S79" s="16">
        <v>58321</v>
      </c>
      <c r="T79" s="16">
        <v>55692</v>
      </c>
      <c r="U79" s="16">
        <v>62593</v>
      </c>
      <c r="V79" s="16">
        <v>70683</v>
      </c>
    </row>
    <row r="80" spans="1:22" x14ac:dyDescent="0.2">
      <c r="A80" s="12">
        <v>187</v>
      </c>
      <c r="B80" s="13"/>
      <c r="C80" s="13" t="s">
        <v>100</v>
      </c>
      <c r="D80" s="10"/>
      <c r="E80" s="16">
        <v>49295</v>
      </c>
      <c r="F80" s="10"/>
      <c r="G80" s="15">
        <v>4.7329517590308585E-5</v>
      </c>
      <c r="I80" s="16">
        <v>61477</v>
      </c>
      <c r="K80" s="16">
        <v>58017</v>
      </c>
      <c r="L80" s="10"/>
      <c r="M80" s="15">
        <v>6.0693620352843384E-5</v>
      </c>
      <c r="N80" s="10"/>
      <c r="O80" s="16">
        <v>95054</v>
      </c>
      <c r="Q80" s="16">
        <v>65856</v>
      </c>
      <c r="R80" s="16">
        <v>61477</v>
      </c>
      <c r="S80" s="16">
        <v>57282</v>
      </c>
      <c r="T80" s="16">
        <v>54699</v>
      </c>
      <c r="U80" s="16">
        <v>61477</v>
      </c>
      <c r="V80" s="16">
        <v>69423</v>
      </c>
    </row>
    <row r="81" spans="1:22" x14ac:dyDescent="0.2">
      <c r="A81" s="12">
        <v>188</v>
      </c>
      <c r="B81" s="13"/>
      <c r="C81" s="13" t="s">
        <v>101</v>
      </c>
      <c r="D81" s="10"/>
      <c r="E81" s="16">
        <v>51684</v>
      </c>
      <c r="F81" s="10"/>
      <c r="G81" s="15">
        <v>4.9622687227329094E-5</v>
      </c>
      <c r="I81" s="16">
        <v>64455</v>
      </c>
      <c r="K81" s="16">
        <v>46624</v>
      </c>
      <c r="L81" s="10"/>
      <c r="M81" s="15">
        <v>4.8775203234817599E-5</v>
      </c>
      <c r="N81" s="10"/>
      <c r="O81" s="16">
        <v>76388</v>
      </c>
      <c r="Q81" s="16">
        <v>69046</v>
      </c>
      <c r="R81" s="16">
        <v>64455</v>
      </c>
      <c r="S81" s="16">
        <v>60056</v>
      </c>
      <c r="T81" s="16">
        <v>57349</v>
      </c>
      <c r="U81" s="16">
        <v>64455</v>
      </c>
      <c r="V81" s="16">
        <v>72786</v>
      </c>
    </row>
    <row r="82" spans="1:22" x14ac:dyDescent="0.2">
      <c r="A82" s="12">
        <v>190</v>
      </c>
      <c r="B82" s="13"/>
      <c r="C82" s="13" t="s">
        <v>102</v>
      </c>
      <c r="D82" s="10"/>
      <c r="E82" s="16">
        <v>34062</v>
      </c>
      <c r="F82" s="10"/>
      <c r="G82" s="15">
        <v>3.2703934192867549E-5</v>
      </c>
      <c r="I82" s="16">
        <v>42479</v>
      </c>
      <c r="K82" s="16">
        <v>29885</v>
      </c>
      <c r="L82" s="10"/>
      <c r="M82" s="15">
        <v>3.1264055758148171E-5</v>
      </c>
      <c r="N82" s="10"/>
      <c r="O82" s="16">
        <v>48963</v>
      </c>
      <c r="Q82" s="16">
        <v>45505</v>
      </c>
      <c r="R82" s="16">
        <v>42479</v>
      </c>
      <c r="S82" s="16">
        <v>39580</v>
      </c>
      <c r="T82" s="16">
        <v>37796</v>
      </c>
      <c r="U82" s="16">
        <v>42479</v>
      </c>
      <c r="V82" s="16">
        <v>47969</v>
      </c>
    </row>
    <row r="83" spans="1:22" x14ac:dyDescent="0.2">
      <c r="A83" s="12">
        <v>191</v>
      </c>
      <c r="B83" s="13"/>
      <c r="C83" s="13" t="s">
        <v>103</v>
      </c>
      <c r="D83" s="10"/>
      <c r="E83" s="16">
        <v>3381183</v>
      </c>
      <c r="F83" s="10"/>
      <c r="G83" s="15">
        <v>3.2463483933954239E-3</v>
      </c>
      <c r="I83" s="16">
        <v>4216696</v>
      </c>
      <c r="K83" s="16">
        <v>3007540</v>
      </c>
      <c r="L83" s="10"/>
      <c r="M83" s="15">
        <v>3.1462794050990247E-3</v>
      </c>
      <c r="N83" s="10"/>
      <c r="O83" s="16">
        <v>4927458</v>
      </c>
      <c r="Q83" s="16">
        <v>4517044</v>
      </c>
      <c r="R83" s="16">
        <v>4216696</v>
      </c>
      <c r="S83" s="16">
        <v>3928930</v>
      </c>
      <c r="T83" s="16">
        <v>3751790</v>
      </c>
      <c r="U83" s="16">
        <v>4216696</v>
      </c>
      <c r="V83" s="16">
        <v>4761706</v>
      </c>
    </row>
    <row r="84" spans="1:22" x14ac:dyDescent="0.2">
      <c r="A84" s="12">
        <v>192</v>
      </c>
      <c r="B84" s="13"/>
      <c r="C84" s="13" t="s">
        <v>104</v>
      </c>
      <c r="D84" s="10"/>
      <c r="E84" s="16">
        <v>53789</v>
      </c>
      <c r="F84" s="10"/>
      <c r="G84" s="15">
        <v>5.1644030955295472E-5</v>
      </c>
      <c r="I84" s="16">
        <v>67081</v>
      </c>
      <c r="K84" s="16">
        <v>64647</v>
      </c>
      <c r="L84" s="10"/>
      <c r="M84" s="15">
        <v>6.7629404058972044E-5</v>
      </c>
      <c r="N84" s="10"/>
      <c r="O84" s="16">
        <v>105916</v>
      </c>
      <c r="Q84" s="16">
        <v>71859</v>
      </c>
      <c r="R84" s="16">
        <v>67081</v>
      </c>
      <c r="S84" s="16">
        <v>62503</v>
      </c>
      <c r="T84" s="16">
        <v>59685</v>
      </c>
      <c r="U84" s="16">
        <v>67081</v>
      </c>
      <c r="V84" s="16">
        <v>75751</v>
      </c>
    </row>
    <row r="85" spans="1:22" x14ac:dyDescent="0.2">
      <c r="A85" s="12">
        <v>193</v>
      </c>
      <c r="B85" s="13"/>
      <c r="C85" s="13" t="s">
        <v>105</v>
      </c>
      <c r="D85" s="10"/>
      <c r="E85" s="16">
        <v>9264</v>
      </c>
      <c r="F85" s="10"/>
      <c r="G85" s="15">
        <v>8.8941051873847236E-6</v>
      </c>
      <c r="I85" s="16">
        <v>11553</v>
      </c>
      <c r="K85" s="16">
        <v>23729</v>
      </c>
      <c r="L85" s="10"/>
      <c r="M85" s="15">
        <v>2.4823910191200844E-5</v>
      </c>
      <c r="N85" s="10"/>
      <c r="O85" s="16">
        <v>38877</v>
      </c>
      <c r="Q85" s="16">
        <v>12376</v>
      </c>
      <c r="R85" s="16">
        <v>11553</v>
      </c>
      <c r="S85" s="16">
        <v>10765</v>
      </c>
      <c r="T85" s="16">
        <v>10279</v>
      </c>
      <c r="U85" s="16">
        <v>11553</v>
      </c>
      <c r="V85" s="16">
        <v>13046</v>
      </c>
    </row>
    <row r="86" spans="1:22" x14ac:dyDescent="0.2">
      <c r="A86" s="12">
        <v>194</v>
      </c>
      <c r="B86" s="13"/>
      <c r="C86" s="13" t="s">
        <v>106</v>
      </c>
      <c r="D86" s="10"/>
      <c r="E86" s="16">
        <v>6818301</v>
      </c>
      <c r="F86" s="10"/>
      <c r="G86" s="15">
        <v>6.5464007183406421E-3</v>
      </c>
      <c r="I86" s="16">
        <v>8503149</v>
      </c>
      <c r="K86" s="16">
        <v>6248146</v>
      </c>
      <c r="L86" s="10"/>
      <c r="M86" s="15">
        <v>6.5363760218471499E-3</v>
      </c>
      <c r="N86" s="10"/>
      <c r="O86" s="16">
        <v>10236763</v>
      </c>
      <c r="Q86" s="16">
        <v>9108814</v>
      </c>
      <c r="R86" s="16">
        <v>8503149</v>
      </c>
      <c r="S86" s="16">
        <v>7922857</v>
      </c>
      <c r="T86" s="16">
        <v>7565646</v>
      </c>
      <c r="U86" s="16">
        <v>8503149</v>
      </c>
      <c r="V86" s="16">
        <v>9602186</v>
      </c>
    </row>
    <row r="87" spans="1:22" x14ac:dyDescent="0.2">
      <c r="A87" s="12">
        <v>197</v>
      </c>
      <c r="B87" s="13"/>
      <c r="C87" s="13" t="s">
        <v>107</v>
      </c>
      <c r="D87" s="10"/>
      <c r="E87" s="16">
        <v>0</v>
      </c>
      <c r="F87" s="10"/>
      <c r="G87" s="15">
        <v>0</v>
      </c>
      <c r="I87" s="16">
        <v>0</v>
      </c>
      <c r="K87" s="16">
        <v>0</v>
      </c>
      <c r="L87" s="10"/>
      <c r="M87" s="15">
        <v>0</v>
      </c>
      <c r="N87" s="10"/>
      <c r="O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</row>
    <row r="88" spans="1:22" x14ac:dyDescent="0.2">
      <c r="A88" s="12">
        <v>199</v>
      </c>
      <c r="B88" s="13"/>
      <c r="C88" s="13" t="s">
        <v>108</v>
      </c>
      <c r="D88" s="10"/>
      <c r="E88" s="16">
        <v>4824217</v>
      </c>
      <c r="F88" s="10"/>
      <c r="G88" s="15">
        <v>4.6318363765493736E-3</v>
      </c>
      <c r="I88" s="16">
        <v>6016313</v>
      </c>
      <c r="K88" s="16">
        <v>4390636</v>
      </c>
      <c r="L88" s="10"/>
      <c r="M88" s="15">
        <v>4.5931783934697653E-3</v>
      </c>
      <c r="N88" s="10"/>
      <c r="O88" s="16">
        <v>7193478</v>
      </c>
      <c r="Q88" s="16">
        <v>6444845</v>
      </c>
      <c r="R88" s="16">
        <v>6016313</v>
      </c>
      <c r="S88" s="16">
        <v>5605734</v>
      </c>
      <c r="T88" s="16">
        <v>5352993</v>
      </c>
      <c r="U88" s="16">
        <v>6016313</v>
      </c>
      <c r="V88" s="16">
        <v>6793925</v>
      </c>
    </row>
    <row r="89" spans="1:22" x14ac:dyDescent="0.2">
      <c r="A89" s="12">
        <v>200</v>
      </c>
      <c r="B89" s="13"/>
      <c r="C89" s="13" t="s">
        <v>109</v>
      </c>
      <c r="D89" s="10"/>
      <c r="E89" s="16">
        <v>143493</v>
      </c>
      <c r="F89" s="10"/>
      <c r="G89" s="15">
        <v>1.3777043157227011E-4</v>
      </c>
      <c r="I89" s="16">
        <v>178951</v>
      </c>
      <c r="K89" s="16">
        <v>126010</v>
      </c>
      <c r="L89" s="10"/>
      <c r="M89" s="15">
        <v>1.3182294372938194E-4</v>
      </c>
      <c r="N89" s="10"/>
      <c r="O89" s="16">
        <v>206451</v>
      </c>
      <c r="Q89" s="16">
        <v>191697</v>
      </c>
      <c r="R89" s="16">
        <v>178951</v>
      </c>
      <c r="S89" s="16">
        <v>166739</v>
      </c>
      <c r="T89" s="16">
        <v>159221</v>
      </c>
      <c r="U89" s="16">
        <v>178951</v>
      </c>
      <c r="V89" s="16">
        <v>202081</v>
      </c>
    </row>
    <row r="90" spans="1:22" x14ac:dyDescent="0.2">
      <c r="A90" s="12">
        <v>201</v>
      </c>
      <c r="B90" s="13"/>
      <c r="C90" s="13" t="s">
        <v>110</v>
      </c>
      <c r="D90" s="10"/>
      <c r="E90" s="16">
        <v>3076702</v>
      </c>
      <c r="F90" s="10"/>
      <c r="G90" s="15">
        <v>2.9540092674243362E-3</v>
      </c>
      <c r="I90" s="16">
        <v>3836976</v>
      </c>
      <c r="K90" s="16">
        <v>2682234</v>
      </c>
      <c r="L90" s="10"/>
      <c r="M90" s="15">
        <v>2.8059671181876562E-3</v>
      </c>
      <c r="N90" s="10"/>
      <c r="O90" s="16">
        <v>4394487</v>
      </c>
      <c r="Q90" s="16">
        <v>4110277</v>
      </c>
      <c r="R90" s="16">
        <v>3836976</v>
      </c>
      <c r="S90" s="16">
        <v>3575124</v>
      </c>
      <c r="T90" s="16">
        <v>3413936</v>
      </c>
      <c r="U90" s="16">
        <v>3836976</v>
      </c>
      <c r="V90" s="16">
        <v>4332907</v>
      </c>
    </row>
    <row r="91" spans="1:22" x14ac:dyDescent="0.2">
      <c r="A91" s="12">
        <v>202</v>
      </c>
      <c r="B91" s="13"/>
      <c r="C91" s="13" t="s">
        <v>111</v>
      </c>
      <c r="D91" s="10"/>
      <c r="E91" s="16">
        <v>1219889</v>
      </c>
      <c r="F91" s="10"/>
      <c r="G91" s="15">
        <v>1.1712419346577901E-3</v>
      </c>
      <c r="I91" s="16">
        <v>1521331</v>
      </c>
      <c r="K91" s="16">
        <v>1124719</v>
      </c>
      <c r="L91" s="10"/>
      <c r="M91" s="15">
        <v>1.1766029391843593E-3</v>
      </c>
      <c r="N91" s="10"/>
      <c r="O91" s="16">
        <v>1842704</v>
      </c>
      <c r="Q91" s="16">
        <v>1629693</v>
      </c>
      <c r="R91" s="16">
        <v>1521331</v>
      </c>
      <c r="S91" s="16">
        <v>1417509</v>
      </c>
      <c r="T91" s="16">
        <v>1353599</v>
      </c>
      <c r="U91" s="16">
        <v>1521331</v>
      </c>
      <c r="V91" s="16">
        <v>1717964</v>
      </c>
    </row>
    <row r="92" spans="1:22" x14ac:dyDescent="0.2">
      <c r="A92" s="12">
        <v>203</v>
      </c>
      <c r="B92" s="13"/>
      <c r="C92" s="13" t="s">
        <v>112</v>
      </c>
      <c r="D92" s="10"/>
      <c r="E92" s="16">
        <v>3062849</v>
      </c>
      <c r="F92" s="10"/>
      <c r="G92" s="15">
        <v>2.9407081123922867E-3</v>
      </c>
      <c r="I92" s="16">
        <v>3819699</v>
      </c>
      <c r="K92" s="16">
        <v>2788623</v>
      </c>
      <c r="L92" s="10"/>
      <c r="M92" s="15">
        <v>2.9172641324539499E-3</v>
      </c>
      <c r="N92" s="10"/>
      <c r="O92" s="16">
        <v>4568792</v>
      </c>
      <c r="Q92" s="16">
        <v>4091770</v>
      </c>
      <c r="R92" s="16">
        <v>3819699</v>
      </c>
      <c r="S92" s="16">
        <v>3559026</v>
      </c>
      <c r="T92" s="16">
        <v>3398563</v>
      </c>
      <c r="U92" s="16">
        <v>3819699</v>
      </c>
      <c r="V92" s="16">
        <v>4313397</v>
      </c>
    </row>
    <row r="93" spans="1:22" x14ac:dyDescent="0.2">
      <c r="A93" s="12">
        <v>204</v>
      </c>
      <c r="B93" s="13"/>
      <c r="C93" s="13" t="s">
        <v>113</v>
      </c>
      <c r="D93" s="10"/>
      <c r="E93" s="16">
        <v>22919936</v>
      </c>
      <c r="F93" s="10"/>
      <c r="G93" s="15">
        <v>2.2005933473778133E-2</v>
      </c>
      <c r="I93" s="16">
        <v>28583605</v>
      </c>
      <c r="K93" s="16">
        <v>20291487</v>
      </c>
      <c r="L93" s="10"/>
      <c r="M93" s="15">
        <v>2.1227545152169819E-2</v>
      </c>
      <c r="N93" s="10"/>
      <c r="O93" s="16">
        <v>33244926</v>
      </c>
      <c r="Q93" s="16">
        <v>30619566</v>
      </c>
      <c r="R93" s="16">
        <v>28583605</v>
      </c>
      <c r="S93" s="16">
        <v>26632937</v>
      </c>
      <c r="T93" s="16">
        <v>25432160</v>
      </c>
      <c r="U93" s="16">
        <v>28583605</v>
      </c>
      <c r="V93" s="16">
        <v>32278053</v>
      </c>
    </row>
    <row r="94" spans="1:22" x14ac:dyDescent="0.2">
      <c r="A94" s="12">
        <v>206</v>
      </c>
      <c r="B94" s="13"/>
      <c r="C94" s="13" t="s">
        <v>114</v>
      </c>
      <c r="D94" s="10"/>
      <c r="E94" s="16">
        <v>4942404</v>
      </c>
      <c r="F94" s="10"/>
      <c r="G94" s="15">
        <v>4.7453101986761883E-3</v>
      </c>
      <c r="I94" s="16">
        <v>6163705</v>
      </c>
      <c r="K94" s="16">
        <v>5005992</v>
      </c>
      <c r="L94" s="10"/>
      <c r="M94" s="15">
        <v>5.2369209792364297E-3</v>
      </c>
      <c r="N94" s="10"/>
      <c r="O94" s="16">
        <v>8201657</v>
      </c>
      <c r="Q94" s="16">
        <v>6602735</v>
      </c>
      <c r="R94" s="16">
        <v>6163705</v>
      </c>
      <c r="S94" s="16">
        <v>5743067</v>
      </c>
      <c r="T94" s="16">
        <v>5484134</v>
      </c>
      <c r="U94" s="16">
        <v>6163705</v>
      </c>
      <c r="V94" s="16">
        <v>6960368</v>
      </c>
    </row>
    <row r="95" spans="1:22" x14ac:dyDescent="0.2">
      <c r="A95" s="12">
        <v>207</v>
      </c>
      <c r="B95" s="13"/>
      <c r="C95" s="13" t="s">
        <v>115</v>
      </c>
      <c r="D95" s="10"/>
      <c r="E95" s="16">
        <v>0</v>
      </c>
      <c r="F95" s="10"/>
      <c r="G95" s="15">
        <v>0</v>
      </c>
      <c r="I95" s="16">
        <v>0</v>
      </c>
      <c r="K95" s="16">
        <v>0</v>
      </c>
      <c r="L95" s="10"/>
      <c r="M95" s="15">
        <v>0</v>
      </c>
      <c r="N95" s="10"/>
      <c r="O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</row>
    <row r="96" spans="1:22" x14ac:dyDescent="0.2">
      <c r="A96" s="12">
        <v>208</v>
      </c>
      <c r="B96" s="13"/>
      <c r="C96" s="13" t="s">
        <v>116</v>
      </c>
      <c r="D96" s="10"/>
      <c r="E96" s="16">
        <v>76601850</v>
      </c>
      <c r="F96" s="10"/>
      <c r="G96" s="15">
        <v>7.3547115915441483E-2</v>
      </c>
      <c r="I96" s="16">
        <v>95530677</v>
      </c>
      <c r="K96" s="16">
        <v>69093089</v>
      </c>
      <c r="L96" s="10"/>
      <c r="M96" s="15">
        <v>7.2280392550908651E-2</v>
      </c>
      <c r="N96" s="10"/>
      <c r="O96" s="16">
        <v>113199916</v>
      </c>
      <c r="Q96" s="16">
        <v>102335161</v>
      </c>
      <c r="R96" s="16">
        <v>95530677</v>
      </c>
      <c r="S96" s="16">
        <v>89011252</v>
      </c>
      <c r="T96" s="16">
        <v>84998078</v>
      </c>
      <c r="U96" s="16">
        <v>95530677</v>
      </c>
      <c r="V96" s="16">
        <v>107878074</v>
      </c>
    </row>
    <row r="97" spans="1:22" x14ac:dyDescent="0.2">
      <c r="A97" s="12">
        <v>209</v>
      </c>
      <c r="B97" s="13"/>
      <c r="C97" s="13" t="s">
        <v>117</v>
      </c>
      <c r="D97" s="10"/>
      <c r="E97" s="16">
        <v>0</v>
      </c>
      <c r="F97" s="10"/>
      <c r="G97" s="15">
        <v>0</v>
      </c>
      <c r="I97" s="16">
        <v>0</v>
      </c>
      <c r="K97" s="16">
        <v>0</v>
      </c>
      <c r="L97" s="10"/>
      <c r="M97" s="15">
        <v>0</v>
      </c>
      <c r="N97" s="10"/>
      <c r="O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</row>
    <row r="98" spans="1:22" x14ac:dyDescent="0.2">
      <c r="A98" s="12">
        <v>211</v>
      </c>
      <c r="B98" s="13"/>
      <c r="C98" s="13" t="s">
        <v>118</v>
      </c>
      <c r="D98" s="10"/>
      <c r="E98" s="16">
        <v>6667720</v>
      </c>
      <c r="F98" s="10"/>
      <c r="G98" s="15">
        <v>6.4018240359037222E-3</v>
      </c>
      <c r="I98" s="16">
        <v>8315358</v>
      </c>
      <c r="K98" s="16">
        <v>5949061</v>
      </c>
      <c r="L98" s="10"/>
      <c r="M98" s="15">
        <v>6.2234949957617009E-3</v>
      </c>
      <c r="N98" s="10"/>
      <c r="O98" s="16">
        <v>9746753</v>
      </c>
      <c r="Q98" s="16">
        <v>8907647</v>
      </c>
      <c r="R98" s="16">
        <v>8315358</v>
      </c>
      <c r="S98" s="16">
        <v>7747882</v>
      </c>
      <c r="T98" s="16">
        <v>7398560</v>
      </c>
      <c r="U98" s="16">
        <v>8315358</v>
      </c>
      <c r="V98" s="16">
        <v>9390123</v>
      </c>
    </row>
    <row r="99" spans="1:22" x14ac:dyDescent="0.2">
      <c r="A99" s="12">
        <v>212</v>
      </c>
      <c r="B99" s="13"/>
      <c r="C99" s="13" t="s">
        <v>119</v>
      </c>
      <c r="D99" s="10"/>
      <c r="E99" s="16">
        <v>6950429</v>
      </c>
      <c r="F99" s="10"/>
      <c r="G99" s="15">
        <v>6.6732595566842143E-3</v>
      </c>
      <c r="I99" s="16">
        <v>8667927</v>
      </c>
      <c r="K99" s="16">
        <v>6484532</v>
      </c>
      <c r="L99" s="10"/>
      <c r="M99" s="15">
        <v>6.7836669007937328E-3</v>
      </c>
      <c r="N99" s="10"/>
      <c r="O99" s="16">
        <v>10624050</v>
      </c>
      <c r="Q99" s="16">
        <v>9285328</v>
      </c>
      <c r="R99" s="16">
        <v>8667927</v>
      </c>
      <c r="S99" s="16">
        <v>8076390</v>
      </c>
      <c r="T99" s="16">
        <v>7712257</v>
      </c>
      <c r="U99" s="16">
        <v>8667927</v>
      </c>
      <c r="V99" s="16">
        <v>9788262</v>
      </c>
    </row>
    <row r="100" spans="1:22" x14ac:dyDescent="0.2">
      <c r="A100" s="12">
        <v>213</v>
      </c>
      <c r="B100" s="13"/>
      <c r="C100" s="13" t="s">
        <v>120</v>
      </c>
      <c r="D100" s="10"/>
      <c r="E100" s="16">
        <v>8743970</v>
      </c>
      <c r="F100" s="10"/>
      <c r="G100" s="15">
        <v>8.3952776544638143E-3</v>
      </c>
      <c r="I100" s="16">
        <v>10904664</v>
      </c>
      <c r="K100" s="16">
        <v>8074043</v>
      </c>
      <c r="L100" s="10"/>
      <c r="M100" s="15">
        <v>8.4465034554846233E-3</v>
      </c>
      <c r="N100" s="10"/>
      <c r="O100" s="16">
        <v>13228255</v>
      </c>
      <c r="Q100" s="16">
        <v>11681384</v>
      </c>
      <c r="R100" s="16">
        <v>10904664</v>
      </c>
      <c r="S100" s="16">
        <v>10160483</v>
      </c>
      <c r="T100" s="16">
        <v>9702386</v>
      </c>
      <c r="U100" s="16">
        <v>10904664</v>
      </c>
      <c r="V100" s="16">
        <v>12314098</v>
      </c>
    </row>
    <row r="101" spans="1:22" x14ac:dyDescent="0.2">
      <c r="A101" s="12">
        <v>214</v>
      </c>
      <c r="B101" s="13"/>
      <c r="C101" s="13" t="s">
        <v>121</v>
      </c>
      <c r="D101" s="10"/>
      <c r="E101" s="16">
        <v>8875633</v>
      </c>
      <c r="F101" s="10"/>
      <c r="G101" s="15">
        <v>8.5216901970772731E-3</v>
      </c>
      <c r="I101" s="16">
        <v>11068861</v>
      </c>
      <c r="K101" s="16">
        <v>8069649</v>
      </c>
      <c r="L101" s="10"/>
      <c r="M101" s="15">
        <v>8.4419062017275556E-3</v>
      </c>
      <c r="N101" s="10"/>
      <c r="O101" s="16">
        <v>13221055</v>
      </c>
      <c r="Q101" s="16">
        <v>11857277</v>
      </c>
      <c r="R101" s="16">
        <v>11068861</v>
      </c>
      <c r="S101" s="16">
        <v>10313474</v>
      </c>
      <c r="T101" s="16">
        <v>9848479</v>
      </c>
      <c r="U101" s="16">
        <v>11068861</v>
      </c>
      <c r="V101" s="16">
        <v>12499518</v>
      </c>
    </row>
    <row r="102" spans="1:22" x14ac:dyDescent="0.2">
      <c r="A102" s="12">
        <v>215</v>
      </c>
      <c r="B102" s="13"/>
      <c r="C102" s="13" t="s">
        <v>122</v>
      </c>
      <c r="D102" s="10"/>
      <c r="E102" s="16">
        <v>7717335</v>
      </c>
      <c r="F102" s="10"/>
      <c r="G102" s="15">
        <v>7.4095829286203807E-3</v>
      </c>
      <c r="I102" s="16">
        <v>9624340</v>
      </c>
      <c r="K102" s="16">
        <v>6858993</v>
      </c>
      <c r="L102" s="10"/>
      <c r="M102" s="15">
        <v>7.1754026947259686E-3</v>
      </c>
      <c r="N102" s="10"/>
      <c r="O102" s="16">
        <v>11237556</v>
      </c>
      <c r="Q102" s="16">
        <v>10309865</v>
      </c>
      <c r="R102" s="16">
        <v>9624340</v>
      </c>
      <c r="S102" s="16">
        <v>8967534</v>
      </c>
      <c r="T102" s="16">
        <v>8563222</v>
      </c>
      <c r="U102" s="16">
        <v>9624340</v>
      </c>
      <c r="V102" s="16">
        <v>10868292</v>
      </c>
    </row>
    <row r="103" spans="1:22" x14ac:dyDescent="0.2">
      <c r="A103" s="12">
        <v>216</v>
      </c>
      <c r="B103" s="13"/>
      <c r="C103" s="13" t="s">
        <v>123</v>
      </c>
      <c r="D103" s="10"/>
      <c r="E103" s="16">
        <v>35582115</v>
      </c>
      <c r="F103" s="10"/>
      <c r="G103" s="15">
        <v>3.4163168930716553E-2</v>
      </c>
      <c r="I103" s="16">
        <v>44374693</v>
      </c>
      <c r="K103" s="16">
        <v>31694330</v>
      </c>
      <c r="L103" s="10"/>
      <c r="M103" s="15">
        <v>3.315640742394653E-2</v>
      </c>
      <c r="N103" s="10"/>
      <c r="O103" s="16">
        <v>51926981</v>
      </c>
      <c r="Q103" s="16">
        <v>47535425</v>
      </c>
      <c r="R103" s="16">
        <v>44374693</v>
      </c>
      <c r="S103" s="16">
        <v>41346373</v>
      </c>
      <c r="T103" s="16">
        <v>39482224</v>
      </c>
      <c r="U103" s="16">
        <v>44374693</v>
      </c>
      <c r="V103" s="16">
        <v>50110149</v>
      </c>
    </row>
    <row r="104" spans="1:22" x14ac:dyDescent="0.2">
      <c r="A104" s="12">
        <v>217</v>
      </c>
      <c r="B104" s="13"/>
      <c r="C104" s="13" t="s">
        <v>124</v>
      </c>
      <c r="D104" s="10"/>
      <c r="E104" s="16">
        <v>15132177</v>
      </c>
      <c r="F104" s="10"/>
      <c r="G104" s="15">
        <v>1.4528735296163033E-2</v>
      </c>
      <c r="I104" s="16">
        <v>18871439</v>
      </c>
      <c r="K104" s="16">
        <v>13498506</v>
      </c>
      <c r="L104" s="10"/>
      <c r="M104" s="15">
        <v>1.4121199971395378E-2</v>
      </c>
      <c r="N104" s="10"/>
      <c r="O104" s="16">
        <v>22115523</v>
      </c>
      <c r="Q104" s="16">
        <v>20215619</v>
      </c>
      <c r="R104" s="16">
        <v>18871439</v>
      </c>
      <c r="S104" s="16">
        <v>17583571</v>
      </c>
      <c r="T104" s="16">
        <v>16790795</v>
      </c>
      <c r="U104" s="16">
        <v>18871439</v>
      </c>
      <c r="V104" s="16">
        <v>21310584</v>
      </c>
    </row>
    <row r="105" spans="1:22" x14ac:dyDescent="0.2">
      <c r="A105" s="12">
        <v>218</v>
      </c>
      <c r="B105" s="13"/>
      <c r="C105" s="13" t="s">
        <v>125</v>
      </c>
      <c r="D105" s="10"/>
      <c r="E105" s="16">
        <v>1625464</v>
      </c>
      <c r="F105" s="10"/>
      <c r="G105" s="15">
        <v>1.5606431525161332E-3</v>
      </c>
      <c r="I105" s="16">
        <v>2027126</v>
      </c>
      <c r="K105" s="16">
        <v>1540858</v>
      </c>
      <c r="L105" s="10"/>
      <c r="M105" s="15">
        <v>1.6119391381525022E-3</v>
      </c>
      <c r="N105" s="10"/>
      <c r="O105" s="16">
        <v>2524493</v>
      </c>
      <c r="Q105" s="16">
        <v>2171515</v>
      </c>
      <c r="R105" s="16">
        <v>2027126</v>
      </c>
      <c r="S105" s="16">
        <v>1888786</v>
      </c>
      <c r="T105" s="16">
        <v>1803628</v>
      </c>
      <c r="U105" s="16">
        <v>2027126</v>
      </c>
      <c r="V105" s="16">
        <v>2289133</v>
      </c>
    </row>
    <row r="106" spans="1:22" x14ac:dyDescent="0.2">
      <c r="A106" s="12">
        <v>219</v>
      </c>
      <c r="B106" s="13"/>
      <c r="C106" s="13" t="s">
        <v>126</v>
      </c>
      <c r="D106" s="10"/>
      <c r="E106" s="16">
        <v>0</v>
      </c>
      <c r="F106" s="10"/>
      <c r="G106" s="15">
        <v>0</v>
      </c>
      <c r="I106" s="16">
        <v>0</v>
      </c>
      <c r="K106" s="16">
        <v>0</v>
      </c>
      <c r="L106" s="10"/>
      <c r="M106" s="15">
        <v>0</v>
      </c>
      <c r="N106" s="10"/>
      <c r="O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</row>
    <row r="107" spans="1:22" x14ac:dyDescent="0.2">
      <c r="A107" s="12">
        <v>220</v>
      </c>
      <c r="B107" s="13"/>
      <c r="C107" s="13" t="s">
        <v>127</v>
      </c>
      <c r="D107" s="10"/>
      <c r="E107" s="16">
        <v>0</v>
      </c>
      <c r="F107" s="10"/>
      <c r="G107" s="15">
        <v>0</v>
      </c>
      <c r="I107" s="16">
        <v>0</v>
      </c>
      <c r="K107" s="16">
        <v>0</v>
      </c>
      <c r="L107" s="10"/>
      <c r="M107" s="15">
        <v>0</v>
      </c>
      <c r="N107" s="10"/>
      <c r="O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</row>
    <row r="108" spans="1:22" x14ac:dyDescent="0.2">
      <c r="A108" s="12">
        <v>221</v>
      </c>
      <c r="B108" s="13"/>
      <c r="C108" s="13" t="s">
        <v>128</v>
      </c>
      <c r="D108" s="10"/>
      <c r="E108" s="16">
        <v>26087713</v>
      </c>
      <c r="F108" s="10"/>
      <c r="G108" s="15">
        <v>2.5047384894889866E-2</v>
      </c>
      <c r="I108" s="16">
        <v>32534160</v>
      </c>
      <c r="K108" s="16">
        <v>23318037</v>
      </c>
      <c r="L108" s="10"/>
      <c r="M108" s="15">
        <v>2.4393710987522691E-2</v>
      </c>
      <c r="N108" s="10"/>
      <c r="O108" s="16">
        <v>38203529</v>
      </c>
      <c r="Q108" s="16">
        <v>34851512</v>
      </c>
      <c r="R108" s="16">
        <v>32534160</v>
      </c>
      <c r="S108" s="16">
        <v>30313889</v>
      </c>
      <c r="T108" s="16">
        <v>28947152</v>
      </c>
      <c r="U108" s="16">
        <v>32534160</v>
      </c>
      <c r="V108" s="16">
        <v>36739220</v>
      </c>
    </row>
    <row r="109" spans="1:22" x14ac:dyDescent="0.2">
      <c r="A109" s="12">
        <v>222</v>
      </c>
      <c r="B109" s="13"/>
      <c r="C109" s="13" t="s">
        <v>129</v>
      </c>
      <c r="D109" s="10"/>
      <c r="E109" s="16">
        <v>1905542</v>
      </c>
      <c r="F109" s="10"/>
      <c r="G109" s="15">
        <v>1.8295522346170831E-3</v>
      </c>
      <c r="I109" s="16">
        <v>2376414</v>
      </c>
      <c r="K109" s="16">
        <v>1736755</v>
      </c>
      <c r="L109" s="10"/>
      <c r="M109" s="15">
        <v>1.8168729077343447E-3</v>
      </c>
      <c r="N109" s="10"/>
      <c r="O109" s="16">
        <v>2845445</v>
      </c>
      <c r="Q109" s="16">
        <v>2545682</v>
      </c>
      <c r="R109" s="16">
        <v>2376414</v>
      </c>
      <c r="S109" s="16">
        <v>2214237</v>
      </c>
      <c r="T109" s="16">
        <v>2114406</v>
      </c>
      <c r="U109" s="16">
        <v>2376414</v>
      </c>
      <c r="V109" s="16">
        <v>2683567</v>
      </c>
    </row>
    <row r="110" spans="1:22" x14ac:dyDescent="0.2">
      <c r="A110" s="12">
        <v>223</v>
      </c>
      <c r="B110" s="13"/>
      <c r="C110" s="13" t="s">
        <v>130</v>
      </c>
      <c r="D110" s="10"/>
      <c r="E110" s="16">
        <v>2256095</v>
      </c>
      <c r="F110" s="10"/>
      <c r="G110" s="15">
        <v>2.1661266896392463E-3</v>
      </c>
      <c r="I110" s="16">
        <v>2813592</v>
      </c>
      <c r="K110" s="16">
        <v>2028687</v>
      </c>
      <c r="L110" s="10"/>
      <c r="M110" s="15">
        <v>2.1222710580151194E-3</v>
      </c>
      <c r="N110" s="10"/>
      <c r="O110" s="16">
        <v>3323735</v>
      </c>
      <c r="Q110" s="16">
        <v>3013999</v>
      </c>
      <c r="R110" s="16">
        <v>2813592</v>
      </c>
      <c r="S110" s="16">
        <v>2621580</v>
      </c>
      <c r="T110" s="16">
        <v>2503383</v>
      </c>
      <c r="U110" s="16">
        <v>2813592</v>
      </c>
      <c r="V110" s="16">
        <v>3177250</v>
      </c>
    </row>
    <row r="111" spans="1:22" x14ac:dyDescent="0.2">
      <c r="A111" s="12">
        <v>226</v>
      </c>
      <c r="B111" s="13"/>
      <c r="C111" s="13" t="s">
        <v>131</v>
      </c>
      <c r="D111" s="10"/>
      <c r="E111" s="16">
        <v>140621</v>
      </c>
      <c r="F111" s="10"/>
      <c r="G111" s="15">
        <v>1.3501361561519626E-4</v>
      </c>
      <c r="I111" s="16">
        <v>175370</v>
      </c>
      <c r="K111" s="16">
        <v>102497</v>
      </c>
      <c r="L111" s="10"/>
      <c r="M111" s="15">
        <v>1.0722480091090142E-4</v>
      </c>
      <c r="N111" s="10"/>
      <c r="O111" s="16">
        <v>167927</v>
      </c>
      <c r="Q111" s="16">
        <v>187861</v>
      </c>
      <c r="R111" s="16">
        <v>175370</v>
      </c>
      <c r="S111" s="16">
        <v>163402</v>
      </c>
      <c r="T111" s="16">
        <v>156035</v>
      </c>
      <c r="U111" s="16">
        <v>175370</v>
      </c>
      <c r="V111" s="16">
        <v>198037</v>
      </c>
    </row>
    <row r="112" spans="1:22" x14ac:dyDescent="0.2">
      <c r="A112" s="12">
        <v>229</v>
      </c>
      <c r="B112" s="13"/>
      <c r="C112" s="13" t="s">
        <v>132</v>
      </c>
      <c r="D112" s="10"/>
      <c r="E112" s="16">
        <v>10221440</v>
      </c>
      <c r="F112" s="10"/>
      <c r="G112" s="15">
        <v>9.8138291145910481E-3</v>
      </c>
      <c r="I112" s="16">
        <v>12747226</v>
      </c>
      <c r="K112" s="16">
        <v>9634707</v>
      </c>
      <c r="L112" s="10"/>
      <c r="M112" s="15">
        <v>1.007916173796803E-2</v>
      </c>
      <c r="N112" s="10"/>
      <c r="O112" s="16">
        <v>15785197</v>
      </c>
      <c r="Q112" s="16">
        <v>13655189</v>
      </c>
      <c r="R112" s="16">
        <v>12747226</v>
      </c>
      <c r="S112" s="16">
        <v>11877300</v>
      </c>
      <c r="T112" s="16">
        <v>11341799</v>
      </c>
      <c r="U112" s="16">
        <v>12747226</v>
      </c>
      <c r="V112" s="16">
        <v>14394813</v>
      </c>
    </row>
    <row r="113" spans="1:22" x14ac:dyDescent="0.2">
      <c r="A113" s="12">
        <v>230</v>
      </c>
      <c r="B113" s="13"/>
      <c r="C113" s="13" t="s">
        <v>133</v>
      </c>
      <c r="D113" s="10"/>
      <c r="E113" s="16">
        <v>0</v>
      </c>
      <c r="F113" s="10"/>
      <c r="G113" s="15">
        <v>0</v>
      </c>
      <c r="I113" s="16">
        <v>0</v>
      </c>
      <c r="K113" s="16">
        <v>0</v>
      </c>
      <c r="L113" s="10"/>
      <c r="M113" s="15">
        <v>0</v>
      </c>
      <c r="N113" s="10"/>
      <c r="O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</row>
    <row r="114" spans="1:22" x14ac:dyDescent="0.2">
      <c r="A114" s="12">
        <v>231</v>
      </c>
      <c r="B114" s="13"/>
      <c r="C114" s="13" t="s">
        <v>134</v>
      </c>
      <c r="D114" s="10"/>
      <c r="E114" s="16">
        <v>0</v>
      </c>
      <c r="F114" s="10"/>
      <c r="G114" s="15">
        <v>0</v>
      </c>
      <c r="I114" s="16">
        <v>0</v>
      </c>
      <c r="K114" s="16">
        <v>0</v>
      </c>
      <c r="L114" s="10"/>
      <c r="M114" s="15">
        <v>0</v>
      </c>
      <c r="N114" s="10"/>
      <c r="O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</row>
    <row r="115" spans="1:22" x14ac:dyDescent="0.2">
      <c r="A115" s="12">
        <v>232</v>
      </c>
      <c r="B115" s="13"/>
      <c r="C115" s="13" t="s">
        <v>135</v>
      </c>
      <c r="D115" s="10"/>
      <c r="E115" s="16">
        <v>0</v>
      </c>
      <c r="F115" s="10"/>
      <c r="G115" s="15">
        <v>0</v>
      </c>
      <c r="I115" s="16">
        <v>0</v>
      </c>
      <c r="K115" s="16">
        <v>0</v>
      </c>
      <c r="L115" s="10"/>
      <c r="M115" s="15">
        <v>0</v>
      </c>
      <c r="N115" s="10"/>
      <c r="O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</row>
    <row r="116" spans="1:22" x14ac:dyDescent="0.2">
      <c r="A116" s="12">
        <v>233</v>
      </c>
      <c r="B116" s="13"/>
      <c r="C116" s="13" t="s">
        <v>136</v>
      </c>
      <c r="D116" s="10"/>
      <c r="E116" s="16">
        <v>97555</v>
      </c>
      <c r="F116" s="10"/>
      <c r="G116" s="15">
        <v>9.3664268024078629E-5</v>
      </c>
      <c r="I116" s="16">
        <v>121661</v>
      </c>
      <c r="K116" s="16">
        <v>89448</v>
      </c>
      <c r="L116" s="10"/>
      <c r="M116" s="15">
        <v>9.3574800548150999E-5</v>
      </c>
      <c r="N116" s="10"/>
      <c r="O116" s="16">
        <v>146550</v>
      </c>
      <c r="Q116" s="16">
        <v>130327</v>
      </c>
      <c r="R116" s="16">
        <v>121661</v>
      </c>
      <c r="S116" s="16">
        <v>113358</v>
      </c>
      <c r="T116" s="16">
        <v>108247</v>
      </c>
      <c r="U116" s="16">
        <v>121661</v>
      </c>
      <c r="V116" s="16">
        <v>137386</v>
      </c>
    </row>
    <row r="117" spans="1:22" x14ac:dyDescent="0.2">
      <c r="A117" s="12">
        <v>234</v>
      </c>
      <c r="B117" s="13"/>
      <c r="C117" s="13" t="s">
        <v>137</v>
      </c>
      <c r="D117" s="10"/>
      <c r="E117" s="16">
        <v>827351</v>
      </c>
      <c r="F117" s="10"/>
      <c r="G117" s="15">
        <v>7.9435820351922361E-4</v>
      </c>
      <c r="I117" s="16">
        <v>1031795</v>
      </c>
      <c r="K117" s="16">
        <v>771632</v>
      </c>
      <c r="L117" s="10"/>
      <c r="M117" s="15">
        <v>8.0722756587866466E-4</v>
      </c>
      <c r="N117" s="10"/>
      <c r="O117" s="16">
        <v>1264217</v>
      </c>
      <c r="Q117" s="16">
        <v>1105288</v>
      </c>
      <c r="R117" s="16">
        <v>1031795</v>
      </c>
      <c r="S117" s="16">
        <v>961381</v>
      </c>
      <c r="T117" s="16">
        <v>918036</v>
      </c>
      <c r="U117" s="16">
        <v>1031795</v>
      </c>
      <c r="V117" s="16">
        <v>1165155</v>
      </c>
    </row>
    <row r="118" spans="1:22" x14ac:dyDescent="0.2">
      <c r="A118" s="12">
        <v>236</v>
      </c>
      <c r="B118" s="13"/>
      <c r="C118" s="13" t="s">
        <v>138</v>
      </c>
      <c r="D118" s="10"/>
      <c r="E118" s="16">
        <v>67476281</v>
      </c>
      <c r="F118" s="10"/>
      <c r="G118" s="15">
        <v>6.4785456456360899E-2</v>
      </c>
      <c r="I118" s="16">
        <v>84150119</v>
      </c>
      <c r="K118" s="16">
        <v>60990685</v>
      </c>
      <c r="L118" s="10"/>
      <c r="M118" s="15">
        <v>6.3804220112406176E-2</v>
      </c>
      <c r="N118" s="10"/>
      <c r="O118" s="16">
        <v>99925196</v>
      </c>
      <c r="Q118" s="16">
        <v>90143986</v>
      </c>
      <c r="R118" s="16">
        <v>84150119</v>
      </c>
      <c r="S118" s="16">
        <v>78407352</v>
      </c>
      <c r="T118" s="16">
        <v>74872267</v>
      </c>
      <c r="U118" s="16">
        <v>84150119</v>
      </c>
      <c r="V118" s="16">
        <v>95026572</v>
      </c>
    </row>
    <row r="119" spans="1:22" x14ac:dyDescent="0.2">
      <c r="A119" s="12">
        <v>238</v>
      </c>
      <c r="B119" s="13"/>
      <c r="C119" s="13" t="s">
        <v>139</v>
      </c>
      <c r="D119" s="10"/>
      <c r="E119" s="16">
        <v>2034859</v>
      </c>
      <c r="F119" s="10"/>
      <c r="G119" s="15">
        <v>1.9537130562250434E-3</v>
      </c>
      <c r="I119" s="16">
        <v>2537687</v>
      </c>
      <c r="K119" s="16">
        <v>1784522</v>
      </c>
      <c r="L119" s="10"/>
      <c r="M119" s="15">
        <v>1.8668431029233749E-3</v>
      </c>
      <c r="N119" s="10"/>
      <c r="O119" s="16">
        <v>2923704</v>
      </c>
      <c r="Q119" s="16">
        <v>2718442</v>
      </c>
      <c r="R119" s="16">
        <v>2537687</v>
      </c>
      <c r="S119" s="16">
        <v>2364504</v>
      </c>
      <c r="T119" s="16">
        <v>2257898</v>
      </c>
      <c r="U119" s="16">
        <v>2537687</v>
      </c>
      <c r="V119" s="16">
        <v>2865685</v>
      </c>
    </row>
    <row r="120" spans="1:22" x14ac:dyDescent="0.2">
      <c r="A120" s="12">
        <v>239</v>
      </c>
      <c r="B120" s="13"/>
      <c r="C120" s="13" t="s">
        <v>140</v>
      </c>
      <c r="D120" s="10"/>
      <c r="E120" s="16">
        <v>334201</v>
      </c>
      <c r="F120" s="10"/>
      <c r="G120" s="15">
        <v>3.2087409897012855E-4</v>
      </c>
      <c r="I120" s="16">
        <v>416785</v>
      </c>
      <c r="K120" s="16">
        <v>304060</v>
      </c>
      <c r="L120" s="10"/>
      <c r="M120" s="15">
        <v>3.180862766276563E-4</v>
      </c>
      <c r="N120" s="10"/>
      <c r="O120" s="16">
        <v>498162</v>
      </c>
      <c r="Q120" s="16">
        <v>446472</v>
      </c>
      <c r="R120" s="16">
        <v>416785</v>
      </c>
      <c r="S120" s="16">
        <v>388342</v>
      </c>
      <c r="T120" s="16">
        <v>370833</v>
      </c>
      <c r="U120" s="16">
        <v>416785</v>
      </c>
      <c r="V120" s="16">
        <v>470655</v>
      </c>
    </row>
    <row r="121" spans="1:22" x14ac:dyDescent="0.2">
      <c r="A121" s="12">
        <v>241</v>
      </c>
      <c r="B121" s="13"/>
      <c r="C121" s="13" t="s">
        <v>141</v>
      </c>
      <c r="D121" s="10"/>
      <c r="E121" s="16">
        <v>1392246</v>
      </c>
      <c r="F121" s="10"/>
      <c r="G121" s="15">
        <v>1.3367260779719589E-3</v>
      </c>
      <c r="I121" s="16">
        <v>1736279</v>
      </c>
      <c r="K121" s="16">
        <v>1052679</v>
      </c>
      <c r="L121" s="10"/>
      <c r="M121" s="15">
        <v>1.1012396900087122E-3</v>
      </c>
      <c r="N121" s="10"/>
      <c r="O121" s="16">
        <v>1724676</v>
      </c>
      <c r="Q121" s="16">
        <v>1859951</v>
      </c>
      <c r="R121" s="16">
        <v>1736279</v>
      </c>
      <c r="S121" s="16">
        <v>1617788</v>
      </c>
      <c r="T121" s="16">
        <v>1544848</v>
      </c>
      <c r="U121" s="16">
        <v>1736279</v>
      </c>
      <c r="V121" s="16">
        <v>1960694</v>
      </c>
    </row>
    <row r="122" spans="1:22" x14ac:dyDescent="0.2">
      <c r="A122" s="12">
        <v>242</v>
      </c>
      <c r="B122" s="13"/>
      <c r="C122" s="13" t="s">
        <v>142</v>
      </c>
      <c r="D122" s="10"/>
      <c r="E122" s="16">
        <v>9692362</v>
      </c>
      <c r="F122" s="10"/>
      <c r="G122" s="15">
        <v>9.3058491454769878E-3</v>
      </c>
      <c r="I122" s="16">
        <v>12087409</v>
      </c>
      <c r="K122" s="16">
        <v>8682803</v>
      </c>
      <c r="L122" s="10"/>
      <c r="M122" s="15">
        <v>9.0833459602924736E-3</v>
      </c>
      <c r="N122" s="10"/>
      <c r="O122" s="16">
        <v>14225628</v>
      </c>
      <c r="Q122" s="16">
        <v>12948374</v>
      </c>
      <c r="R122" s="16">
        <v>12087409</v>
      </c>
      <c r="S122" s="16">
        <v>11262512</v>
      </c>
      <c r="T122" s="16">
        <v>10754729</v>
      </c>
      <c r="U122" s="16">
        <v>12087409</v>
      </c>
      <c r="V122" s="16">
        <v>13649714</v>
      </c>
    </row>
    <row r="123" spans="1:22" x14ac:dyDescent="0.2">
      <c r="A123" s="12">
        <v>245</v>
      </c>
      <c r="B123" s="13"/>
      <c r="C123" s="13" t="s">
        <v>143</v>
      </c>
      <c r="D123" s="10"/>
      <c r="E123" s="16">
        <v>472770</v>
      </c>
      <c r="F123" s="10"/>
      <c r="G123" s="15">
        <v>4.5391649478385067E-4</v>
      </c>
      <c r="I123" s="16">
        <v>589594</v>
      </c>
      <c r="K123" s="16">
        <v>402210</v>
      </c>
      <c r="L123" s="10"/>
      <c r="M123" s="15">
        <v>4.2076422766005098E-4</v>
      </c>
      <c r="N123" s="10"/>
      <c r="O123" s="16">
        <v>658968</v>
      </c>
      <c r="Q123" s="16">
        <v>631590</v>
      </c>
      <c r="R123" s="16">
        <v>589594</v>
      </c>
      <c r="S123" s="16">
        <v>549358</v>
      </c>
      <c r="T123" s="16">
        <v>524589</v>
      </c>
      <c r="U123" s="16">
        <v>589594</v>
      </c>
      <c r="V123" s="16">
        <v>665799</v>
      </c>
    </row>
    <row r="124" spans="1:22" x14ac:dyDescent="0.2">
      <c r="A124" s="12">
        <v>246</v>
      </c>
      <c r="B124" s="13"/>
      <c r="C124" s="13" t="s">
        <v>144</v>
      </c>
      <c r="D124" s="10"/>
      <c r="E124" s="16">
        <v>0</v>
      </c>
      <c r="F124" s="10"/>
      <c r="G124" s="15">
        <v>0</v>
      </c>
      <c r="I124" s="16">
        <v>0</v>
      </c>
      <c r="K124" s="16">
        <v>545</v>
      </c>
      <c r="L124" s="10"/>
      <c r="M124" s="15">
        <v>5.7019387621920723E-7</v>
      </c>
      <c r="N124" s="10"/>
      <c r="O124" s="16">
        <v>893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</row>
    <row r="125" spans="1:22" x14ac:dyDescent="0.2">
      <c r="A125" s="12">
        <v>247</v>
      </c>
      <c r="B125" s="13"/>
      <c r="C125" s="13" t="s">
        <v>145</v>
      </c>
      <c r="D125" s="10"/>
      <c r="E125" s="16">
        <v>40503379</v>
      </c>
      <c r="F125" s="10"/>
      <c r="G125" s="15">
        <v>3.8888181830928369E-2</v>
      </c>
      <c r="I125" s="16">
        <v>50512033</v>
      </c>
      <c r="K125" s="16">
        <v>37378515</v>
      </c>
      <c r="L125" s="10"/>
      <c r="M125" s="15">
        <v>3.9102807097320155E-2</v>
      </c>
      <c r="N125" s="10"/>
      <c r="O125" s="16">
        <v>61239768</v>
      </c>
      <c r="Q125" s="16">
        <v>54109917</v>
      </c>
      <c r="R125" s="16">
        <v>50512033</v>
      </c>
      <c r="S125" s="16">
        <v>47064874</v>
      </c>
      <c r="T125" s="16">
        <v>44942900</v>
      </c>
      <c r="U125" s="16">
        <v>50512033</v>
      </c>
      <c r="V125" s="16">
        <v>57040744</v>
      </c>
    </row>
    <row r="126" spans="1:22" x14ac:dyDescent="0.2">
      <c r="A126" s="12">
        <v>261</v>
      </c>
      <c r="B126" s="13"/>
      <c r="C126" s="13" t="s">
        <v>146</v>
      </c>
      <c r="D126" s="10"/>
      <c r="E126" s="16">
        <v>2719317</v>
      </c>
      <c r="F126" s="10"/>
      <c r="G126" s="15">
        <v>2.6108762894049946E-3</v>
      </c>
      <c r="I126" s="16">
        <v>3391279</v>
      </c>
      <c r="K126" s="16">
        <v>2168618</v>
      </c>
      <c r="L126" s="10"/>
      <c r="M126" s="15">
        <v>2.2686575724061666E-3</v>
      </c>
      <c r="N126" s="10"/>
      <c r="O126" s="16">
        <v>3552995</v>
      </c>
      <c r="Q126" s="16">
        <v>3632834</v>
      </c>
      <c r="R126" s="16">
        <v>3391279</v>
      </c>
      <c r="S126" s="16">
        <v>3159843</v>
      </c>
      <c r="T126" s="16">
        <v>3017378</v>
      </c>
      <c r="U126" s="16">
        <v>3391279</v>
      </c>
      <c r="V126" s="16">
        <v>3829604</v>
      </c>
    </row>
    <row r="127" spans="1:22" x14ac:dyDescent="0.2">
      <c r="A127" s="12">
        <v>262</v>
      </c>
      <c r="B127" s="13"/>
      <c r="C127" s="13" t="s">
        <v>147</v>
      </c>
      <c r="D127" s="10"/>
      <c r="E127" s="16">
        <v>9592527</v>
      </c>
      <c r="F127" s="10"/>
      <c r="G127" s="15">
        <v>9.2099958113555265E-3</v>
      </c>
      <c r="I127" s="16">
        <v>11962905</v>
      </c>
      <c r="K127" s="16">
        <v>8720442</v>
      </c>
      <c r="L127" s="10"/>
      <c r="M127" s="15">
        <v>9.1227208401756989E-3</v>
      </c>
      <c r="N127" s="10"/>
      <c r="O127" s="16">
        <v>14287294</v>
      </c>
      <c r="Q127" s="16">
        <v>12815002</v>
      </c>
      <c r="R127" s="16">
        <v>11962905</v>
      </c>
      <c r="S127" s="16">
        <v>11146505</v>
      </c>
      <c r="T127" s="16">
        <v>10643952</v>
      </c>
      <c r="U127" s="16">
        <v>11962905</v>
      </c>
      <c r="V127" s="16">
        <v>13509118</v>
      </c>
    </row>
    <row r="128" spans="1:22" x14ac:dyDescent="0.2">
      <c r="A128" s="12">
        <v>263</v>
      </c>
      <c r="B128" s="13"/>
      <c r="C128" s="13" t="s">
        <v>148</v>
      </c>
      <c r="D128" s="10"/>
      <c r="E128" s="16">
        <v>253954</v>
      </c>
      <c r="F128" s="10"/>
      <c r="G128" s="15">
        <v>2.4382687649989463E-4</v>
      </c>
      <c r="I128" s="16">
        <v>316708</v>
      </c>
      <c r="K128" s="16">
        <v>195608</v>
      </c>
      <c r="L128" s="10"/>
      <c r="M128" s="15">
        <v>2.0463134631047762E-4</v>
      </c>
      <c r="N128" s="10"/>
      <c r="O128" s="16">
        <v>320478</v>
      </c>
      <c r="Q128" s="16">
        <v>339267</v>
      </c>
      <c r="R128" s="16">
        <v>316708</v>
      </c>
      <c r="S128" s="16">
        <v>295094</v>
      </c>
      <c r="T128" s="16">
        <v>281790</v>
      </c>
      <c r="U128" s="16">
        <v>316708</v>
      </c>
      <c r="V128" s="16">
        <v>357643</v>
      </c>
    </row>
    <row r="129" spans="1:22" x14ac:dyDescent="0.2">
      <c r="A129" s="12">
        <v>268</v>
      </c>
      <c r="B129" s="13"/>
      <c r="C129" s="13" t="s">
        <v>149</v>
      </c>
      <c r="D129" s="10"/>
      <c r="E129" s="16">
        <v>3516639</v>
      </c>
      <c r="F129" s="10"/>
      <c r="G129" s="15">
        <v>3.3764026320528772E-3</v>
      </c>
      <c r="I129" s="16">
        <v>4385624</v>
      </c>
      <c r="K129" s="16">
        <v>3173084</v>
      </c>
      <c r="L129" s="10"/>
      <c r="M129" s="15">
        <v>3.3194597812683576E-3</v>
      </c>
      <c r="N129" s="10"/>
      <c r="O129" s="16">
        <v>5198679</v>
      </c>
      <c r="Q129" s="16">
        <v>4698004</v>
      </c>
      <c r="R129" s="16">
        <v>4385624</v>
      </c>
      <c r="S129" s="16">
        <v>4086330</v>
      </c>
      <c r="T129" s="16">
        <v>3902093</v>
      </c>
      <c r="U129" s="16">
        <v>4385624</v>
      </c>
      <c r="V129" s="16">
        <v>4952469</v>
      </c>
    </row>
    <row r="130" spans="1:22" x14ac:dyDescent="0.2">
      <c r="A130" s="12">
        <v>270</v>
      </c>
      <c r="C130" s="13" t="s">
        <v>150</v>
      </c>
      <c r="D130" s="10"/>
      <c r="E130" s="16">
        <v>0</v>
      </c>
      <c r="F130" s="10"/>
      <c r="G130" s="15">
        <v>0</v>
      </c>
      <c r="I130" s="16">
        <v>0</v>
      </c>
      <c r="K130" s="16">
        <v>0</v>
      </c>
      <c r="L130" s="10"/>
      <c r="M130" s="15">
        <v>0</v>
      </c>
      <c r="N130" s="10"/>
      <c r="O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</row>
    <row r="131" spans="1:22" x14ac:dyDescent="0.2">
      <c r="A131" s="12">
        <v>275</v>
      </c>
      <c r="C131" s="13" t="s">
        <v>151</v>
      </c>
      <c r="D131" s="10"/>
      <c r="E131" s="16">
        <v>1517760</v>
      </c>
      <c r="F131" s="10"/>
      <c r="G131" s="15">
        <v>1.4572346003976281E-3</v>
      </c>
      <c r="I131" s="16">
        <v>1892809</v>
      </c>
      <c r="K131" s="16">
        <v>1464797</v>
      </c>
      <c r="L131" s="10"/>
      <c r="M131" s="15">
        <v>1.5323692652786339E-3</v>
      </c>
      <c r="N131" s="10"/>
      <c r="O131" s="16">
        <v>2399877</v>
      </c>
      <c r="Q131" s="16">
        <v>2027630</v>
      </c>
      <c r="R131" s="16">
        <v>1892809</v>
      </c>
      <c r="S131" s="16">
        <v>1763636</v>
      </c>
      <c r="T131" s="16">
        <v>1684120</v>
      </c>
      <c r="U131" s="16">
        <v>1892809</v>
      </c>
      <c r="V131" s="16">
        <v>2137456</v>
      </c>
    </row>
    <row r="132" spans="1:22" x14ac:dyDescent="0.2">
      <c r="A132" s="12">
        <v>276</v>
      </c>
      <c r="C132" s="13" t="s">
        <v>152</v>
      </c>
      <c r="D132" s="10"/>
      <c r="E132" s="16">
        <v>2157438</v>
      </c>
      <c r="F132" s="10"/>
      <c r="G132" s="15">
        <v>2.0714030717071869E-3</v>
      </c>
      <c r="I132" s="16">
        <v>2690555</v>
      </c>
      <c r="K132" s="16">
        <v>2216258</v>
      </c>
      <c r="L132" s="10"/>
      <c r="M132" s="15">
        <v>2.3184954574139746E-3</v>
      </c>
      <c r="N132" s="10"/>
      <c r="O132" s="16">
        <v>3631047</v>
      </c>
      <c r="Q132" s="16">
        <v>2882199</v>
      </c>
      <c r="R132" s="16">
        <v>2690555</v>
      </c>
      <c r="S132" s="16">
        <v>2506940</v>
      </c>
      <c r="T132" s="16">
        <v>2393912</v>
      </c>
      <c r="U132" s="16">
        <v>2690555</v>
      </c>
      <c r="V132" s="16">
        <v>3038311</v>
      </c>
    </row>
    <row r="133" spans="1:22" x14ac:dyDescent="0.2">
      <c r="A133" s="12">
        <v>277</v>
      </c>
      <c r="C133" s="13" t="s">
        <v>153</v>
      </c>
      <c r="D133" s="10"/>
      <c r="E133" s="16">
        <v>788015</v>
      </c>
      <c r="F133" s="10"/>
      <c r="G133" s="15">
        <v>7.5659078882897536E-4</v>
      </c>
      <c r="I133" s="16">
        <v>982739</v>
      </c>
      <c r="K133" s="16">
        <v>708777</v>
      </c>
      <c r="L133" s="10"/>
      <c r="M133" s="15">
        <v>7.4147360613447625E-4</v>
      </c>
      <c r="N133" s="10"/>
      <c r="O133" s="16">
        <v>1161238</v>
      </c>
      <c r="Q133" s="16">
        <v>1052738</v>
      </c>
      <c r="R133" s="16">
        <v>982739</v>
      </c>
      <c r="S133" s="16">
        <v>915673</v>
      </c>
      <c r="T133" s="16">
        <v>874389</v>
      </c>
      <c r="U133" s="16">
        <v>982739</v>
      </c>
      <c r="V133" s="16">
        <v>1109759</v>
      </c>
    </row>
    <row r="134" spans="1:22" x14ac:dyDescent="0.2">
      <c r="A134" s="12">
        <v>278</v>
      </c>
      <c r="C134" s="13" t="s">
        <v>154</v>
      </c>
      <c r="D134" s="10"/>
      <c r="E134" s="16">
        <v>1118022</v>
      </c>
      <c r="F134" s="10"/>
      <c r="G134" s="15">
        <v>1.0734376230897842E-3</v>
      </c>
      <c r="I134" s="16">
        <v>1394293</v>
      </c>
      <c r="K134" s="16">
        <v>1062550</v>
      </c>
      <c r="L134" s="10"/>
      <c r="M134" s="15">
        <v>1.1115661846288591E-3</v>
      </c>
      <c r="N134" s="10"/>
      <c r="O134" s="16">
        <v>1740848</v>
      </c>
      <c r="Q134" s="16">
        <v>1493606</v>
      </c>
      <c r="R134" s="16">
        <v>1394293</v>
      </c>
      <c r="S134" s="16">
        <v>1299140</v>
      </c>
      <c r="T134" s="16">
        <v>1240567</v>
      </c>
      <c r="U134" s="16">
        <v>1394293</v>
      </c>
      <c r="V134" s="16">
        <v>1574506</v>
      </c>
    </row>
    <row r="135" spans="1:22" x14ac:dyDescent="0.2">
      <c r="A135" s="12">
        <v>279</v>
      </c>
      <c r="C135" s="13" t="s">
        <v>155</v>
      </c>
      <c r="D135" s="10"/>
      <c r="E135" s="16">
        <v>1650278</v>
      </c>
      <c r="F135" s="10"/>
      <c r="G135" s="15">
        <v>1.584468404268229E-3</v>
      </c>
      <c r="I135" s="16">
        <v>2058073</v>
      </c>
      <c r="K135" s="16">
        <v>1563891</v>
      </c>
      <c r="L135" s="10"/>
      <c r="M135" s="15">
        <v>1.6360342922661778E-3</v>
      </c>
      <c r="N135" s="10"/>
      <c r="O135" s="16">
        <v>2562229</v>
      </c>
      <c r="Q135" s="16">
        <v>2204666</v>
      </c>
      <c r="R135" s="16">
        <v>2058073</v>
      </c>
      <c r="S135" s="16">
        <v>1917621</v>
      </c>
      <c r="T135" s="16">
        <v>1831163</v>
      </c>
      <c r="U135" s="16">
        <v>2058073</v>
      </c>
      <c r="V135" s="16">
        <v>2324080</v>
      </c>
    </row>
    <row r="136" spans="1:22" x14ac:dyDescent="0.2">
      <c r="A136" s="12">
        <v>280</v>
      </c>
      <c r="C136" s="13" t="s">
        <v>156</v>
      </c>
      <c r="D136" s="10"/>
      <c r="E136" s="16">
        <v>17402619</v>
      </c>
      <c r="F136" s="10"/>
      <c r="G136" s="15">
        <v>1.6708636426371014E-2</v>
      </c>
      <c r="I136" s="16">
        <v>21702922</v>
      </c>
      <c r="K136" s="16">
        <v>16908254</v>
      </c>
      <c r="L136" s="10"/>
      <c r="M136" s="15">
        <v>1.7688241503992848E-2</v>
      </c>
      <c r="N136" s="10"/>
      <c r="O136" s="16">
        <v>27701945</v>
      </c>
      <c r="Q136" s="16">
        <v>23248783</v>
      </c>
      <c r="R136" s="16">
        <v>21702922</v>
      </c>
      <c r="S136" s="16">
        <v>20221821</v>
      </c>
      <c r="T136" s="16">
        <v>19310097</v>
      </c>
      <c r="U136" s="16">
        <v>21702922</v>
      </c>
      <c r="V136" s="16">
        <v>24508038</v>
      </c>
    </row>
    <row r="137" spans="1:22" x14ac:dyDescent="0.2">
      <c r="A137" s="12">
        <v>282</v>
      </c>
      <c r="C137" s="13" t="s">
        <v>157</v>
      </c>
      <c r="D137" s="10"/>
      <c r="E137" s="16">
        <v>2101944</v>
      </c>
      <c r="F137" s="10"/>
      <c r="G137" s="15">
        <v>2.0181223017675868E-3</v>
      </c>
      <c r="I137" s="16">
        <v>2621348</v>
      </c>
      <c r="K137" s="16">
        <v>1865609</v>
      </c>
      <c r="L137" s="10"/>
      <c r="M137" s="15">
        <v>1.9516707303796179E-3</v>
      </c>
      <c r="N137" s="10"/>
      <c r="O137" s="16">
        <v>3056555</v>
      </c>
      <c r="Q137" s="16">
        <v>2808062</v>
      </c>
      <c r="R137" s="16">
        <v>2621348</v>
      </c>
      <c r="S137" s="16">
        <v>2442456</v>
      </c>
      <c r="T137" s="16">
        <v>2332335</v>
      </c>
      <c r="U137" s="16">
        <v>2621348</v>
      </c>
      <c r="V137" s="16">
        <v>2960159</v>
      </c>
    </row>
    <row r="138" spans="1:22" x14ac:dyDescent="0.2">
      <c r="A138" s="12">
        <v>283</v>
      </c>
      <c r="C138" s="13" t="s">
        <v>158</v>
      </c>
      <c r="D138" s="10"/>
      <c r="E138" s="16">
        <v>5040665</v>
      </c>
      <c r="F138" s="10"/>
      <c r="G138" s="15">
        <v>4.8396530675512391E-3</v>
      </c>
      <c r="I138" s="16">
        <v>6286247</v>
      </c>
      <c r="K138" s="16">
        <v>4888646</v>
      </c>
      <c r="L138" s="10"/>
      <c r="M138" s="15">
        <v>5.1141623330015675E-3</v>
      </c>
      <c r="N138" s="10"/>
      <c r="O138" s="16">
        <v>8009402</v>
      </c>
      <c r="Q138" s="16">
        <v>6734005</v>
      </c>
      <c r="R138" s="16">
        <v>6286247</v>
      </c>
      <c r="S138" s="16">
        <v>5857246</v>
      </c>
      <c r="T138" s="16">
        <v>5593166</v>
      </c>
      <c r="U138" s="16">
        <v>6286247</v>
      </c>
      <c r="V138" s="16">
        <v>7098748</v>
      </c>
    </row>
    <row r="139" spans="1:22" x14ac:dyDescent="0.2">
      <c r="A139" s="12">
        <v>284</v>
      </c>
      <c r="C139" s="13" t="s">
        <v>159</v>
      </c>
      <c r="D139" s="10"/>
      <c r="E139" s="16">
        <v>658584</v>
      </c>
      <c r="F139" s="10"/>
      <c r="G139" s="15">
        <v>6.3232104407306056E-4</v>
      </c>
      <c r="I139" s="16">
        <v>821325</v>
      </c>
      <c r="K139" s="16">
        <v>584379</v>
      </c>
      <c r="L139" s="10"/>
      <c r="M139" s="15">
        <v>6.1133709217527489E-4</v>
      </c>
      <c r="N139" s="10"/>
      <c r="O139" s="16">
        <v>957428</v>
      </c>
      <c r="Q139" s="16">
        <v>879827</v>
      </c>
      <c r="R139" s="16">
        <v>821325</v>
      </c>
      <c r="S139" s="16">
        <v>765274</v>
      </c>
      <c r="T139" s="16">
        <v>730771</v>
      </c>
      <c r="U139" s="16">
        <v>821325</v>
      </c>
      <c r="V139" s="16">
        <v>927482</v>
      </c>
    </row>
    <row r="140" spans="1:22" x14ac:dyDescent="0.2">
      <c r="A140" s="12">
        <v>285</v>
      </c>
      <c r="C140" s="13" t="s">
        <v>160</v>
      </c>
      <c r="D140" s="10"/>
      <c r="E140" s="16">
        <v>2116819</v>
      </c>
      <c r="F140" s="10"/>
      <c r="G140" s="15">
        <v>2.0324047290528886E-3</v>
      </c>
      <c r="I140" s="16">
        <v>2639900</v>
      </c>
      <c r="K140" s="16">
        <v>1822132</v>
      </c>
      <c r="L140" s="10"/>
      <c r="M140" s="15">
        <v>1.9061875304633034E-3</v>
      </c>
      <c r="N140" s="10"/>
      <c r="O140" s="16">
        <v>2985322</v>
      </c>
      <c r="Q140" s="16">
        <v>2827935</v>
      </c>
      <c r="R140" s="16">
        <v>2639900</v>
      </c>
      <c r="S140" s="16">
        <v>2459742</v>
      </c>
      <c r="T140" s="16">
        <v>2348842</v>
      </c>
      <c r="U140" s="16">
        <v>2639900</v>
      </c>
      <c r="V140" s="16">
        <v>2981109</v>
      </c>
    </row>
    <row r="141" spans="1:22" x14ac:dyDescent="0.2">
      <c r="A141" s="12">
        <v>286</v>
      </c>
      <c r="C141" s="13" t="s">
        <v>161</v>
      </c>
      <c r="D141" s="10"/>
      <c r="E141" s="16">
        <v>2945793</v>
      </c>
      <c r="F141" s="10"/>
      <c r="G141" s="15">
        <v>2.8283206299800252E-3</v>
      </c>
      <c r="I141" s="16">
        <v>3673718</v>
      </c>
      <c r="K141" s="16">
        <v>2819066</v>
      </c>
      <c r="L141" s="10"/>
      <c r="M141" s="15">
        <v>2.9491109830579575E-3</v>
      </c>
      <c r="N141" s="10"/>
      <c r="O141" s="16">
        <v>4618668</v>
      </c>
      <c r="Q141" s="16">
        <v>3935391</v>
      </c>
      <c r="R141" s="16">
        <v>3673718</v>
      </c>
      <c r="S141" s="16">
        <v>3423008</v>
      </c>
      <c r="T141" s="16">
        <v>3268677</v>
      </c>
      <c r="U141" s="16">
        <v>3673718</v>
      </c>
      <c r="V141" s="16">
        <v>4148548</v>
      </c>
    </row>
    <row r="142" spans="1:22" x14ac:dyDescent="0.2">
      <c r="A142" s="12">
        <v>287</v>
      </c>
      <c r="C142" s="13" t="s">
        <v>162</v>
      </c>
      <c r="D142" s="10"/>
      <c r="E142" s="16">
        <v>865810</v>
      </c>
      <c r="F142" s="10"/>
      <c r="G142" s="15">
        <v>8.312831506757368E-4</v>
      </c>
      <c r="I142" s="16">
        <v>1079757</v>
      </c>
      <c r="K142" s="16">
        <v>781509</v>
      </c>
      <c r="L142" s="10"/>
      <c r="M142" s="15">
        <v>8.175603609836316E-4</v>
      </c>
      <c r="N142" s="10"/>
      <c r="O142" s="16">
        <v>1280399</v>
      </c>
      <c r="Q142" s="16">
        <v>1156666</v>
      </c>
      <c r="R142" s="16">
        <v>1079757</v>
      </c>
      <c r="S142" s="16">
        <v>1006070</v>
      </c>
      <c r="T142" s="16">
        <v>960710</v>
      </c>
      <c r="U142" s="16">
        <v>1079757</v>
      </c>
      <c r="V142" s="16">
        <v>1219316</v>
      </c>
    </row>
    <row r="143" spans="1:22" x14ac:dyDescent="0.2">
      <c r="A143" s="12">
        <v>288</v>
      </c>
      <c r="C143" s="13" t="s">
        <v>163</v>
      </c>
      <c r="D143" s="10"/>
      <c r="E143" s="16">
        <v>1427167</v>
      </c>
      <c r="F143" s="10"/>
      <c r="G143" s="15">
        <v>1.3702541651869585E-3</v>
      </c>
      <c r="I143" s="16">
        <v>1779829</v>
      </c>
      <c r="K143" s="16">
        <v>1290254</v>
      </c>
      <c r="L143" s="10"/>
      <c r="M143" s="15">
        <v>1.3497738646264621E-3</v>
      </c>
      <c r="N143" s="10"/>
      <c r="O143" s="16">
        <v>2113911</v>
      </c>
      <c r="Q143" s="16">
        <v>1906603</v>
      </c>
      <c r="R143" s="16">
        <v>1779829</v>
      </c>
      <c r="S143" s="16">
        <v>1658366</v>
      </c>
      <c r="T143" s="16">
        <v>1583596</v>
      </c>
      <c r="U143" s="16">
        <v>1779829</v>
      </c>
      <c r="V143" s="16">
        <v>2009873</v>
      </c>
    </row>
    <row r="144" spans="1:22" x14ac:dyDescent="0.2">
      <c r="A144" s="12">
        <v>290</v>
      </c>
      <c r="C144" s="13" t="s">
        <v>164</v>
      </c>
      <c r="D144" s="10"/>
      <c r="E144" s="16">
        <v>3283201</v>
      </c>
      <c r="F144" s="10"/>
      <c r="G144" s="15">
        <v>3.1522734947427742E-3</v>
      </c>
      <c r="I144" s="16">
        <v>4094502</v>
      </c>
      <c r="K144" s="16">
        <v>3076150</v>
      </c>
      <c r="L144" s="10"/>
      <c r="M144" s="15">
        <v>3.2180545281696236E-3</v>
      </c>
      <c r="N144" s="10"/>
      <c r="O144" s="16">
        <v>5039866</v>
      </c>
      <c r="Q144" s="16">
        <v>4386146</v>
      </c>
      <c r="R144" s="16">
        <v>4094502</v>
      </c>
      <c r="S144" s="16">
        <v>3815076</v>
      </c>
      <c r="T144" s="16">
        <v>3643068</v>
      </c>
      <c r="U144" s="16">
        <v>4094502</v>
      </c>
      <c r="V144" s="16">
        <v>4623719</v>
      </c>
    </row>
    <row r="145" spans="1:22" x14ac:dyDescent="0.2">
      <c r="A145" s="12">
        <v>291</v>
      </c>
      <c r="C145" s="13" t="s">
        <v>165</v>
      </c>
      <c r="D145" s="10"/>
      <c r="E145" s="16">
        <v>2111477</v>
      </c>
      <c r="F145" s="10"/>
      <c r="G145" s="15">
        <v>2.0272757018824027E-3</v>
      </c>
      <c r="I145" s="16">
        <v>2633237</v>
      </c>
      <c r="K145" s="16">
        <v>2058824</v>
      </c>
      <c r="L145" s="10"/>
      <c r="M145" s="15">
        <v>2.1537986840549084E-3</v>
      </c>
      <c r="N145" s="10"/>
      <c r="O145" s="16">
        <v>3373112</v>
      </c>
      <c r="Q145" s="16">
        <v>2820798</v>
      </c>
      <c r="R145" s="16">
        <v>2633237</v>
      </c>
      <c r="S145" s="16">
        <v>2453534</v>
      </c>
      <c r="T145" s="16">
        <v>2342913</v>
      </c>
      <c r="U145" s="16">
        <v>2633237</v>
      </c>
      <c r="V145" s="16">
        <v>2973584</v>
      </c>
    </row>
    <row r="146" spans="1:22" x14ac:dyDescent="0.2">
      <c r="A146" s="12">
        <v>292</v>
      </c>
      <c r="C146" s="13" t="s">
        <v>166</v>
      </c>
      <c r="D146" s="10"/>
      <c r="E146" s="16">
        <v>1639329</v>
      </c>
      <c r="F146" s="10"/>
      <c r="G146" s="15">
        <v>1.5739558746081426E-3</v>
      </c>
      <c r="I146" s="16">
        <v>2044418</v>
      </c>
      <c r="K146" s="16">
        <v>1558284</v>
      </c>
      <c r="L146" s="10"/>
      <c r="M146" s="15">
        <v>1.6301685408986631E-3</v>
      </c>
      <c r="N146" s="10"/>
      <c r="O146" s="16">
        <v>2553043</v>
      </c>
      <c r="Q146" s="16">
        <v>2190038</v>
      </c>
      <c r="R146" s="16">
        <v>2044418</v>
      </c>
      <c r="S146" s="16">
        <v>1904898</v>
      </c>
      <c r="T146" s="16">
        <v>1819014</v>
      </c>
      <c r="U146" s="16">
        <v>2044418</v>
      </c>
      <c r="V146" s="16">
        <v>2308660</v>
      </c>
    </row>
    <row r="147" spans="1:22" x14ac:dyDescent="0.2">
      <c r="A147" s="12">
        <v>293</v>
      </c>
      <c r="C147" s="13" t="s">
        <v>167</v>
      </c>
      <c r="D147" s="10"/>
      <c r="E147" s="16">
        <v>4279517</v>
      </c>
      <c r="F147" s="10"/>
      <c r="G147" s="15">
        <v>4.1088577863541698E-3</v>
      </c>
      <c r="I147" s="16">
        <v>5337014</v>
      </c>
      <c r="K147" s="16">
        <v>3813450</v>
      </c>
      <c r="L147" s="10"/>
      <c r="M147" s="15">
        <v>3.9893661803312979E-3</v>
      </c>
      <c r="N147" s="10"/>
      <c r="O147" s="16">
        <v>6247834</v>
      </c>
      <c r="Q147" s="16">
        <v>5717160</v>
      </c>
      <c r="R147" s="16">
        <v>5337014</v>
      </c>
      <c r="S147" s="16">
        <v>4972793</v>
      </c>
      <c r="T147" s="16">
        <v>4748589</v>
      </c>
      <c r="U147" s="16">
        <v>5337014</v>
      </c>
      <c r="V147" s="16">
        <v>6026826</v>
      </c>
    </row>
    <row r="148" spans="1:22" x14ac:dyDescent="0.2">
      <c r="A148" s="12">
        <v>294</v>
      </c>
      <c r="C148" s="13" t="s">
        <v>168</v>
      </c>
      <c r="D148" s="10"/>
      <c r="E148" s="16">
        <v>1635058</v>
      </c>
      <c r="F148" s="10"/>
      <c r="G148" s="15">
        <v>1.5698553518524109E-3</v>
      </c>
      <c r="I148" s="16">
        <v>2039092</v>
      </c>
      <c r="K148" s="16">
        <v>1409671</v>
      </c>
      <c r="L148" s="10"/>
      <c r="M148" s="15">
        <v>1.4746998776394393E-3</v>
      </c>
      <c r="N148" s="10"/>
      <c r="O148" s="16">
        <v>2309560</v>
      </c>
      <c r="Q148" s="16">
        <v>2184333</v>
      </c>
      <c r="R148" s="16">
        <v>2039092</v>
      </c>
      <c r="S148" s="16">
        <v>1899936</v>
      </c>
      <c r="T148" s="16">
        <v>1814275</v>
      </c>
      <c r="U148" s="16">
        <v>2039092</v>
      </c>
      <c r="V148" s="16">
        <v>2302646</v>
      </c>
    </row>
    <row r="149" spans="1:22" x14ac:dyDescent="0.2">
      <c r="A149" s="12">
        <v>295</v>
      </c>
      <c r="C149" s="13" t="s">
        <v>169</v>
      </c>
      <c r="D149" s="10"/>
      <c r="E149" s="16">
        <v>10673514</v>
      </c>
      <c r="F149" s="10"/>
      <c r="G149" s="15">
        <v>1.0247874364285712E-2</v>
      </c>
      <c r="I149" s="16">
        <v>13311010</v>
      </c>
      <c r="K149" s="16">
        <v>9849795</v>
      </c>
      <c r="L149" s="10"/>
      <c r="M149" s="15">
        <v>1.0304172002429127E-2</v>
      </c>
      <c r="N149" s="10"/>
      <c r="O149" s="16">
        <v>16137591</v>
      </c>
      <c r="Q149" s="16">
        <v>14259130</v>
      </c>
      <c r="R149" s="16">
        <v>13311010</v>
      </c>
      <c r="S149" s="16">
        <v>12402609</v>
      </c>
      <c r="T149" s="16">
        <v>11843423</v>
      </c>
      <c r="U149" s="16">
        <v>13311010</v>
      </c>
      <c r="V149" s="16">
        <v>15031466</v>
      </c>
    </row>
    <row r="150" spans="1:22" x14ac:dyDescent="0.2">
      <c r="A150" s="12">
        <v>296</v>
      </c>
      <c r="C150" s="13" t="s">
        <v>170</v>
      </c>
      <c r="D150" s="10"/>
      <c r="E150" s="16">
        <v>1459921</v>
      </c>
      <c r="F150" s="10"/>
      <c r="G150" s="15">
        <v>1.4017021094525298E-3</v>
      </c>
      <c r="I150" s="16">
        <v>1820677</v>
      </c>
      <c r="K150" s="16">
        <v>1271862</v>
      </c>
      <c r="L150" s="10"/>
      <c r="M150" s="15">
        <v>1.3305332340666747E-3</v>
      </c>
      <c r="N150" s="10"/>
      <c r="O150" s="16">
        <v>2083777</v>
      </c>
      <c r="Q150" s="16">
        <v>1950361</v>
      </c>
      <c r="R150" s="16">
        <v>1820677</v>
      </c>
      <c r="S150" s="16">
        <v>1696426</v>
      </c>
      <c r="T150" s="16">
        <v>1619941</v>
      </c>
      <c r="U150" s="16">
        <v>1820677</v>
      </c>
      <c r="V150" s="16">
        <v>2056001</v>
      </c>
    </row>
    <row r="151" spans="1:22" x14ac:dyDescent="0.2">
      <c r="A151" s="12">
        <v>297</v>
      </c>
      <c r="C151" s="13" t="s">
        <v>171</v>
      </c>
      <c r="D151" s="10"/>
      <c r="E151" s="16">
        <v>2516664</v>
      </c>
      <c r="F151" s="10"/>
      <c r="G151" s="15">
        <v>2.4163038820570436E-3</v>
      </c>
      <c r="I151" s="16">
        <v>3138548</v>
      </c>
      <c r="K151" s="16">
        <v>2228684</v>
      </c>
      <c r="L151" s="10"/>
      <c r="M151" s="15">
        <v>2.3314944076786477E-3</v>
      </c>
      <c r="N151" s="10"/>
      <c r="O151" s="16">
        <v>3651405</v>
      </c>
      <c r="Q151" s="16">
        <v>3362101</v>
      </c>
      <c r="R151" s="16">
        <v>3138548</v>
      </c>
      <c r="S151" s="16">
        <v>2924360</v>
      </c>
      <c r="T151" s="16">
        <v>2792512</v>
      </c>
      <c r="U151" s="16">
        <v>3138548</v>
      </c>
      <c r="V151" s="16">
        <v>3544207</v>
      </c>
    </row>
    <row r="152" spans="1:22" x14ac:dyDescent="0.2">
      <c r="A152" s="12">
        <v>298</v>
      </c>
      <c r="C152" s="13" t="s">
        <v>172</v>
      </c>
      <c r="D152" s="10"/>
      <c r="E152" s="16">
        <v>2780420</v>
      </c>
      <c r="F152" s="10"/>
      <c r="G152" s="15">
        <v>2.6695424896775221E-3</v>
      </c>
      <c r="I152" s="16">
        <v>3467481</v>
      </c>
      <c r="K152" s="16">
        <v>2524333</v>
      </c>
      <c r="L152" s="10"/>
      <c r="M152" s="15">
        <v>2.6407820572550323E-3</v>
      </c>
      <c r="N152" s="10"/>
      <c r="O152" s="16">
        <v>4135787</v>
      </c>
      <c r="Q152" s="16">
        <v>3714464</v>
      </c>
      <c r="R152" s="16">
        <v>3467481</v>
      </c>
      <c r="S152" s="16">
        <v>3230845</v>
      </c>
      <c r="T152" s="16">
        <v>3085179</v>
      </c>
      <c r="U152" s="16">
        <v>3467481</v>
      </c>
      <c r="V152" s="16">
        <v>3915655</v>
      </c>
    </row>
    <row r="153" spans="1:22" x14ac:dyDescent="0.2">
      <c r="A153" s="12">
        <v>299</v>
      </c>
      <c r="C153" s="13" t="s">
        <v>173</v>
      </c>
      <c r="D153" s="10"/>
      <c r="E153" s="16">
        <v>1485865</v>
      </c>
      <c r="F153" s="10"/>
      <c r="G153" s="15">
        <v>1.4266117730758524E-3</v>
      </c>
      <c r="I153" s="16">
        <v>1853032</v>
      </c>
      <c r="K153" s="16">
        <v>1384984</v>
      </c>
      <c r="L153" s="10"/>
      <c r="M153" s="15">
        <v>1.4488741903618423E-3</v>
      </c>
      <c r="N153" s="10"/>
      <c r="O153" s="16">
        <v>2269114</v>
      </c>
      <c r="Q153" s="16">
        <v>1985020</v>
      </c>
      <c r="R153" s="16">
        <v>1853032</v>
      </c>
      <c r="S153" s="16">
        <v>1726573</v>
      </c>
      <c r="T153" s="16">
        <v>1648729</v>
      </c>
      <c r="U153" s="16">
        <v>1853032</v>
      </c>
      <c r="V153" s="16">
        <v>2092538</v>
      </c>
    </row>
    <row r="154" spans="1:22" x14ac:dyDescent="0.2">
      <c r="A154" s="12">
        <v>301</v>
      </c>
      <c r="C154" s="13" t="s">
        <v>174</v>
      </c>
      <c r="D154" s="10"/>
      <c r="E154" s="16">
        <v>5200856</v>
      </c>
      <c r="F154" s="10"/>
      <c r="G154" s="15">
        <v>4.9934554442277231E-3</v>
      </c>
      <c r="I154" s="16">
        <v>6486022</v>
      </c>
      <c r="K154" s="16">
        <v>4779843</v>
      </c>
      <c r="L154" s="10"/>
      <c r="M154" s="15">
        <v>5.000339874403216E-3</v>
      </c>
      <c r="N154" s="10"/>
      <c r="O154" s="16">
        <v>7831143</v>
      </c>
      <c r="Q154" s="16">
        <v>6948010</v>
      </c>
      <c r="R154" s="16">
        <v>6486022</v>
      </c>
      <c r="S154" s="16">
        <v>6043388</v>
      </c>
      <c r="T154" s="16">
        <v>5770915</v>
      </c>
      <c r="U154" s="16">
        <v>6486022</v>
      </c>
      <c r="V154" s="16">
        <v>7324344</v>
      </c>
    </row>
    <row r="155" spans="1:22" x14ac:dyDescent="0.2">
      <c r="A155" s="12">
        <v>305</v>
      </c>
      <c r="C155" s="13" t="s">
        <v>175</v>
      </c>
      <c r="D155" s="10"/>
      <c r="E155" s="16">
        <v>0</v>
      </c>
      <c r="F155" s="10"/>
      <c r="G155" s="15">
        <v>0</v>
      </c>
      <c r="I155" s="16">
        <v>0</v>
      </c>
      <c r="K155" s="16">
        <v>0</v>
      </c>
      <c r="L155" s="10"/>
      <c r="M155" s="15">
        <v>0</v>
      </c>
      <c r="N155" s="10"/>
      <c r="O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</row>
    <row r="156" spans="1:22" x14ac:dyDescent="0.2">
      <c r="A156" s="12">
        <v>310</v>
      </c>
      <c r="C156" s="13" t="s">
        <v>176</v>
      </c>
      <c r="D156" s="10"/>
      <c r="E156" s="16">
        <v>1236847</v>
      </c>
      <c r="F156" s="10"/>
      <c r="G156" s="15">
        <v>1.187523535472802E-3</v>
      </c>
      <c r="I156" s="16">
        <v>1542480</v>
      </c>
      <c r="K156" s="16">
        <v>1065719</v>
      </c>
      <c r="L156" s="10"/>
      <c r="M156" s="15">
        <v>1.1148812897250359E-3</v>
      </c>
      <c r="N156" s="10"/>
      <c r="O156" s="16">
        <v>1746040</v>
      </c>
      <c r="Q156" s="16">
        <v>1652348</v>
      </c>
      <c r="R156" s="16">
        <v>1542480</v>
      </c>
      <c r="S156" s="16">
        <v>1437215</v>
      </c>
      <c r="T156" s="16">
        <v>1372416</v>
      </c>
      <c r="U156" s="16">
        <v>1542480</v>
      </c>
      <c r="V156" s="16">
        <v>1741846</v>
      </c>
    </row>
    <row r="157" spans="1:22" x14ac:dyDescent="0.2">
      <c r="A157" s="12">
        <v>311</v>
      </c>
      <c r="C157" s="13" t="s">
        <v>177</v>
      </c>
      <c r="D157" s="10"/>
      <c r="E157" s="16">
        <v>0</v>
      </c>
      <c r="F157" s="10"/>
      <c r="G157" s="15">
        <v>0</v>
      </c>
      <c r="I157" s="16">
        <v>0</v>
      </c>
      <c r="K157" s="16">
        <v>0</v>
      </c>
      <c r="L157" s="10"/>
      <c r="M157" s="15">
        <v>0</v>
      </c>
      <c r="N157" s="10"/>
      <c r="O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</row>
    <row r="158" spans="1:22" x14ac:dyDescent="0.2">
      <c r="A158" s="12">
        <v>319</v>
      </c>
      <c r="C158" s="13" t="s">
        <v>178</v>
      </c>
      <c r="D158" s="10"/>
      <c r="E158" s="16">
        <v>0</v>
      </c>
      <c r="F158" s="10"/>
      <c r="G158" s="15">
        <v>0</v>
      </c>
      <c r="I158" s="16">
        <v>0</v>
      </c>
      <c r="K158" s="16">
        <v>0</v>
      </c>
      <c r="L158" s="10"/>
      <c r="M158" s="15">
        <v>0</v>
      </c>
      <c r="N158" s="10"/>
      <c r="O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</row>
    <row r="159" spans="1:22" x14ac:dyDescent="0.2">
      <c r="A159" s="12">
        <v>320</v>
      </c>
      <c r="C159" s="13" t="s">
        <v>179</v>
      </c>
      <c r="D159" s="10"/>
      <c r="E159" s="16">
        <v>763263</v>
      </c>
      <c r="F159" s="10"/>
      <c r="G159" s="15">
        <v>7.3282530022000488E-4</v>
      </c>
      <c r="I159" s="16">
        <v>951870</v>
      </c>
      <c r="K159" s="16">
        <v>703618</v>
      </c>
      <c r="L159" s="10"/>
      <c r="M159" s="15">
        <v>7.3607619080525582E-4</v>
      </c>
      <c r="N159" s="10"/>
      <c r="O159" s="16">
        <v>1152785</v>
      </c>
      <c r="Q159" s="16">
        <v>1019670</v>
      </c>
      <c r="R159" s="16">
        <v>951870</v>
      </c>
      <c r="S159" s="16">
        <v>886910</v>
      </c>
      <c r="T159" s="16">
        <v>846923</v>
      </c>
      <c r="U159" s="16">
        <v>951870</v>
      </c>
      <c r="V159" s="16">
        <v>1074900</v>
      </c>
    </row>
    <row r="160" spans="1:22" x14ac:dyDescent="0.2">
      <c r="A160" s="12">
        <v>325</v>
      </c>
      <c r="C160" s="13" t="s">
        <v>180</v>
      </c>
      <c r="D160" s="10"/>
      <c r="E160" s="16">
        <v>0</v>
      </c>
      <c r="F160" s="10"/>
      <c r="G160" s="15">
        <v>0</v>
      </c>
      <c r="I160" s="16">
        <v>0</v>
      </c>
      <c r="K160" s="16">
        <v>0</v>
      </c>
      <c r="L160" s="10"/>
      <c r="M160" s="15">
        <v>0</v>
      </c>
      <c r="N160" s="10"/>
      <c r="O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</row>
    <row r="161" spans="1:22" x14ac:dyDescent="0.2">
      <c r="A161" s="12">
        <v>326</v>
      </c>
      <c r="C161" s="13" t="s">
        <v>181</v>
      </c>
      <c r="D161" s="10"/>
      <c r="E161" s="16">
        <v>0</v>
      </c>
      <c r="F161" s="10"/>
      <c r="G161" s="15">
        <v>0</v>
      </c>
      <c r="I161" s="16">
        <v>0</v>
      </c>
      <c r="K161" s="16">
        <v>0</v>
      </c>
      <c r="L161" s="10"/>
      <c r="M161" s="15">
        <v>0</v>
      </c>
      <c r="N161" s="10"/>
      <c r="O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</row>
    <row r="162" spans="1:22" x14ac:dyDescent="0.2">
      <c r="A162" s="12">
        <v>330</v>
      </c>
      <c r="C162" s="13" t="s">
        <v>182</v>
      </c>
      <c r="D162" s="10"/>
      <c r="E162" s="16">
        <v>12843</v>
      </c>
      <c r="F162" s="10"/>
      <c r="G162" s="15">
        <v>1.2330485917093896E-5</v>
      </c>
      <c r="I162" s="16">
        <v>16016</v>
      </c>
      <c r="K162" s="16">
        <v>11720</v>
      </c>
      <c r="L162" s="10"/>
      <c r="M162" s="15">
        <v>1.2260743459917981E-5</v>
      </c>
      <c r="N162" s="10"/>
      <c r="O162" s="16">
        <v>19202</v>
      </c>
      <c r="Q162" s="16">
        <v>17157</v>
      </c>
      <c r="R162" s="16">
        <v>16016</v>
      </c>
      <c r="S162" s="16">
        <v>14923</v>
      </c>
      <c r="T162" s="16">
        <v>14250</v>
      </c>
      <c r="U162" s="16">
        <v>16016</v>
      </c>
      <c r="V162" s="16">
        <v>18086</v>
      </c>
    </row>
    <row r="163" spans="1:22" x14ac:dyDescent="0.2">
      <c r="A163" s="12">
        <v>350</v>
      </c>
      <c r="C163" s="13" t="s">
        <v>183</v>
      </c>
      <c r="D163" s="10"/>
      <c r="E163" s="16">
        <v>326984</v>
      </c>
      <c r="F163" s="10"/>
      <c r="G163" s="15">
        <v>3.1394446613257479E-4</v>
      </c>
      <c r="I163" s="16">
        <v>407784</v>
      </c>
      <c r="K163" s="16">
        <v>274651</v>
      </c>
      <c r="L163" s="10"/>
      <c r="M163" s="15">
        <v>2.873210092510995E-4</v>
      </c>
      <c r="N163" s="10"/>
      <c r="O163" s="16">
        <v>449980</v>
      </c>
      <c r="Q163" s="16">
        <v>436830</v>
      </c>
      <c r="R163" s="16">
        <v>407784</v>
      </c>
      <c r="S163" s="16">
        <v>379955</v>
      </c>
      <c r="T163" s="16">
        <v>362824</v>
      </c>
      <c r="U163" s="16">
        <v>407784</v>
      </c>
      <c r="V163" s="16">
        <v>460490</v>
      </c>
    </row>
    <row r="164" spans="1:22" x14ac:dyDescent="0.2">
      <c r="A164" s="12">
        <v>360</v>
      </c>
      <c r="C164" s="13" t="s">
        <v>184</v>
      </c>
      <c r="D164" s="10"/>
      <c r="E164" s="16">
        <v>231532</v>
      </c>
      <c r="F164" s="10"/>
      <c r="G164" s="15">
        <v>2.2229865007147257E-4</v>
      </c>
      <c r="I164" s="16">
        <v>288745</v>
      </c>
      <c r="K164" s="16">
        <v>212784</v>
      </c>
      <c r="L164" s="10"/>
      <c r="M164" s="15">
        <v>2.2260032901740776E-4</v>
      </c>
      <c r="N164" s="10"/>
      <c r="O164" s="16">
        <v>348619</v>
      </c>
      <c r="Q164" s="16">
        <v>309312</v>
      </c>
      <c r="R164" s="16">
        <v>288745</v>
      </c>
      <c r="S164" s="16">
        <v>269040</v>
      </c>
      <c r="T164" s="16">
        <v>256910</v>
      </c>
      <c r="U164" s="16">
        <v>288745</v>
      </c>
      <c r="V164" s="16">
        <v>326065</v>
      </c>
    </row>
    <row r="165" spans="1:22" x14ac:dyDescent="0.2">
      <c r="A165" s="12">
        <v>400</v>
      </c>
      <c r="C165" s="13" t="s">
        <v>185</v>
      </c>
      <c r="D165" s="10"/>
      <c r="E165" s="16">
        <v>32722</v>
      </c>
      <c r="F165" s="10"/>
      <c r="G165" s="15">
        <v>3.1417098772345318E-5</v>
      </c>
      <c r="I165" s="16">
        <v>40808</v>
      </c>
      <c r="K165" s="16">
        <v>0</v>
      </c>
      <c r="L165" s="10"/>
      <c r="M165" s="15">
        <v>0</v>
      </c>
      <c r="N165" s="10"/>
      <c r="O165" s="16">
        <v>0</v>
      </c>
      <c r="Q165" s="16">
        <v>43715</v>
      </c>
      <c r="R165" s="16">
        <v>40808</v>
      </c>
      <c r="S165" s="16">
        <v>38023</v>
      </c>
      <c r="T165" s="16">
        <v>36309</v>
      </c>
      <c r="U165" s="16">
        <v>40808</v>
      </c>
      <c r="V165" s="16">
        <v>46082</v>
      </c>
    </row>
    <row r="166" spans="1:22" x14ac:dyDescent="0.2">
      <c r="A166" s="12">
        <v>402</v>
      </c>
      <c r="C166" s="13" t="s">
        <v>186</v>
      </c>
      <c r="D166" s="10"/>
      <c r="E166" s="16">
        <v>1813339</v>
      </c>
      <c r="F166" s="10"/>
      <c r="G166" s="15">
        <v>1.7410266329801235E-3</v>
      </c>
      <c r="I166" s="16">
        <v>2261427</v>
      </c>
      <c r="K166" s="16">
        <v>1695675</v>
      </c>
      <c r="L166" s="10"/>
      <c r="M166" s="15">
        <v>1.7738973007764306E-3</v>
      </c>
      <c r="N166" s="10"/>
      <c r="O166" s="16">
        <v>2778140</v>
      </c>
      <c r="Q166" s="16">
        <v>2422505</v>
      </c>
      <c r="R166" s="16">
        <v>2261427</v>
      </c>
      <c r="S166" s="16">
        <v>2107097</v>
      </c>
      <c r="T166" s="16">
        <v>2012097</v>
      </c>
      <c r="U166" s="16">
        <v>2261427</v>
      </c>
      <c r="V166" s="16">
        <v>2553718</v>
      </c>
    </row>
    <row r="167" spans="1:22" x14ac:dyDescent="0.2">
      <c r="A167" s="12">
        <v>403</v>
      </c>
      <c r="C167" s="13" t="s">
        <v>187</v>
      </c>
      <c r="D167" s="10"/>
      <c r="E167" s="16">
        <v>5521366</v>
      </c>
      <c r="F167" s="10"/>
      <c r="G167" s="15">
        <v>5.3011845434752583E-3</v>
      </c>
      <c r="I167" s="16">
        <v>6885732</v>
      </c>
      <c r="K167" s="16">
        <v>4922827</v>
      </c>
      <c r="L167" s="10"/>
      <c r="M167" s="15">
        <v>5.1499196845172521E-3</v>
      </c>
      <c r="N167" s="10"/>
      <c r="O167" s="16">
        <v>8065403</v>
      </c>
      <c r="Q167" s="16">
        <v>7376191</v>
      </c>
      <c r="R167" s="16">
        <v>6885732</v>
      </c>
      <c r="S167" s="16">
        <v>6415820</v>
      </c>
      <c r="T167" s="16">
        <v>6126555</v>
      </c>
      <c r="U167" s="16">
        <v>6885732</v>
      </c>
      <c r="V167" s="16">
        <v>7775717</v>
      </c>
    </row>
    <row r="168" spans="1:22" x14ac:dyDescent="0.2">
      <c r="A168" s="12">
        <v>405</v>
      </c>
      <c r="C168" s="13" t="s">
        <v>188</v>
      </c>
      <c r="D168" s="10"/>
      <c r="E168" s="16">
        <v>22041</v>
      </c>
      <c r="F168" s="10"/>
      <c r="G168" s="15">
        <v>2.1161936196363305E-5</v>
      </c>
      <c r="I168" s="16">
        <v>27487</v>
      </c>
      <c r="K168" s="16">
        <v>27215</v>
      </c>
      <c r="L168" s="10"/>
      <c r="M168" s="15">
        <v>2.8470840821236401E-5</v>
      </c>
      <c r="N168" s="10"/>
      <c r="O168" s="16">
        <v>44589</v>
      </c>
      <c r="Q168" s="16">
        <v>29445</v>
      </c>
      <c r="R168" s="16">
        <v>27487</v>
      </c>
      <c r="S168" s="16">
        <v>25611</v>
      </c>
      <c r="T168" s="16">
        <v>24456</v>
      </c>
      <c r="U168" s="16">
        <v>27487</v>
      </c>
      <c r="V168" s="16">
        <v>31040</v>
      </c>
    </row>
    <row r="169" spans="1:22" x14ac:dyDescent="0.2">
      <c r="A169" s="12">
        <v>407</v>
      </c>
      <c r="C169" s="13" t="s">
        <v>189</v>
      </c>
      <c r="D169" s="10"/>
      <c r="E169" s="16">
        <v>40799</v>
      </c>
      <c r="F169" s="10"/>
      <c r="G169" s="15">
        <v>3.9171848553694631E-5</v>
      </c>
      <c r="I169" s="16">
        <v>50880</v>
      </c>
      <c r="K169" s="16">
        <v>51566</v>
      </c>
      <c r="L169" s="10"/>
      <c r="M169" s="15">
        <v>5.3944751029711075E-5</v>
      </c>
      <c r="N169" s="10"/>
      <c r="O169" s="16">
        <v>84484</v>
      </c>
      <c r="Q169" s="16">
        <v>54504</v>
      </c>
      <c r="R169" s="16">
        <v>50880</v>
      </c>
      <c r="S169" s="16">
        <v>47408</v>
      </c>
      <c r="T169" s="16">
        <v>45270</v>
      </c>
      <c r="U169" s="16">
        <v>50880</v>
      </c>
      <c r="V169" s="16">
        <v>57456</v>
      </c>
    </row>
    <row r="170" spans="1:22" x14ac:dyDescent="0.2">
      <c r="A170" s="12">
        <v>408</v>
      </c>
      <c r="C170" s="13" t="s">
        <v>190</v>
      </c>
      <c r="D170" s="10"/>
      <c r="E170" s="16">
        <v>0</v>
      </c>
      <c r="F170" s="10"/>
      <c r="G170" s="15">
        <v>0</v>
      </c>
      <c r="I170" s="16">
        <v>0</v>
      </c>
      <c r="K170" s="16">
        <v>0</v>
      </c>
      <c r="L170" s="10"/>
      <c r="M170" s="15">
        <v>0</v>
      </c>
      <c r="N170" s="10"/>
      <c r="O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</row>
    <row r="171" spans="1:22" x14ac:dyDescent="0.2">
      <c r="A171" s="12">
        <v>409</v>
      </c>
      <c r="C171" s="13" t="s">
        <v>191</v>
      </c>
      <c r="D171" s="10"/>
      <c r="E171" s="16">
        <v>2388615</v>
      </c>
      <c r="F171" s="10"/>
      <c r="G171" s="15">
        <v>2.2933614574315105E-3</v>
      </c>
      <c r="I171" s="16">
        <v>2978857</v>
      </c>
      <c r="K171" s="16">
        <v>2243982</v>
      </c>
      <c r="L171" s="10"/>
      <c r="M171" s="15">
        <v>2.3474986892025097E-3</v>
      </c>
      <c r="N171" s="10"/>
      <c r="O171" s="16">
        <v>3676469</v>
      </c>
      <c r="Q171" s="16">
        <v>3191036</v>
      </c>
      <c r="R171" s="16">
        <v>2978857</v>
      </c>
      <c r="S171" s="16">
        <v>2775567</v>
      </c>
      <c r="T171" s="16">
        <v>2650427</v>
      </c>
      <c r="U171" s="16">
        <v>2978857</v>
      </c>
      <c r="V171" s="16">
        <v>3363876</v>
      </c>
    </row>
    <row r="172" spans="1:22" x14ac:dyDescent="0.2">
      <c r="A172" s="12">
        <v>411</v>
      </c>
      <c r="C172" s="13" t="s">
        <v>192</v>
      </c>
      <c r="D172" s="10"/>
      <c r="E172" s="16">
        <v>3019598</v>
      </c>
      <c r="F172" s="10"/>
      <c r="G172" s="15">
        <v>2.8991823671367829E-3</v>
      </c>
      <c r="I172" s="16">
        <v>3765761</v>
      </c>
      <c r="K172" s="16">
        <v>2753161</v>
      </c>
      <c r="L172" s="10"/>
      <c r="M172" s="15">
        <v>2.8801658277523875E-3</v>
      </c>
      <c r="N172" s="10"/>
      <c r="O172" s="16">
        <v>4510691</v>
      </c>
      <c r="Q172" s="16">
        <v>4033990</v>
      </c>
      <c r="R172" s="16">
        <v>3765761</v>
      </c>
      <c r="S172" s="16">
        <v>3508769</v>
      </c>
      <c r="T172" s="16">
        <v>3350572</v>
      </c>
      <c r="U172" s="16">
        <v>3765761</v>
      </c>
      <c r="V172" s="16">
        <v>4252488</v>
      </c>
    </row>
    <row r="173" spans="1:22" x14ac:dyDescent="0.2">
      <c r="A173" s="12">
        <v>413</v>
      </c>
      <c r="C173" s="13" t="s">
        <v>193</v>
      </c>
      <c r="D173" s="10"/>
      <c r="E173" s="16">
        <v>98889</v>
      </c>
      <c r="F173" s="10"/>
      <c r="G173" s="15">
        <v>9.4945319914620992E-5</v>
      </c>
      <c r="I173" s="16">
        <v>123325</v>
      </c>
      <c r="K173" s="16">
        <v>85606</v>
      </c>
      <c r="L173" s="10"/>
      <c r="M173" s="15">
        <v>8.9555091232926086E-5</v>
      </c>
      <c r="N173" s="10"/>
      <c r="O173" s="16">
        <v>140254</v>
      </c>
      <c r="Q173" s="16">
        <v>132109</v>
      </c>
      <c r="R173" s="16">
        <v>123325</v>
      </c>
      <c r="S173" s="16">
        <v>114909</v>
      </c>
      <c r="T173" s="16">
        <v>109728</v>
      </c>
      <c r="U173" s="16">
        <v>123325</v>
      </c>
      <c r="V173" s="16">
        <v>139265</v>
      </c>
    </row>
    <row r="174" spans="1:22" x14ac:dyDescent="0.2">
      <c r="A174" s="12">
        <v>417</v>
      </c>
      <c r="C174" s="13" t="s">
        <v>194</v>
      </c>
      <c r="D174" s="10"/>
      <c r="E174" s="16">
        <v>43607</v>
      </c>
      <c r="F174" s="10"/>
      <c r="G174" s="15">
        <v>4.1867937445979781E-5</v>
      </c>
      <c r="I174" s="16">
        <v>54382</v>
      </c>
      <c r="K174" s="16">
        <v>45507</v>
      </c>
      <c r="L174" s="10"/>
      <c r="M174" s="15">
        <v>4.7606463300688725E-5</v>
      </c>
      <c r="N174" s="10"/>
      <c r="O174" s="16">
        <v>74558</v>
      </c>
      <c r="Q174" s="16">
        <v>58256</v>
      </c>
      <c r="R174" s="16">
        <v>54382</v>
      </c>
      <c r="S174" s="16">
        <v>50671</v>
      </c>
      <c r="T174" s="16">
        <v>48386</v>
      </c>
      <c r="U174" s="16">
        <v>54382</v>
      </c>
      <c r="V174" s="16">
        <v>61411</v>
      </c>
    </row>
    <row r="175" spans="1:22" x14ac:dyDescent="0.2">
      <c r="A175" s="12">
        <v>423</v>
      </c>
      <c r="C175" s="13" t="s">
        <v>195</v>
      </c>
      <c r="D175" s="10"/>
      <c r="E175" s="16">
        <v>380622</v>
      </c>
      <c r="F175" s="10"/>
      <c r="G175" s="15">
        <v>3.6544390883837334E-4</v>
      </c>
      <c r="I175" s="16">
        <v>474677</v>
      </c>
      <c r="K175" s="16">
        <v>358991</v>
      </c>
      <c r="L175" s="10"/>
      <c r="M175" s="15">
        <v>3.755519485910009E-4</v>
      </c>
      <c r="N175" s="10"/>
      <c r="O175" s="16">
        <v>588160</v>
      </c>
      <c r="Q175" s="16">
        <v>508487</v>
      </c>
      <c r="R175" s="16">
        <v>474677</v>
      </c>
      <c r="S175" s="16">
        <v>442283</v>
      </c>
      <c r="T175" s="16">
        <v>422342</v>
      </c>
      <c r="U175" s="16">
        <v>474677</v>
      </c>
      <c r="V175" s="16">
        <v>536029</v>
      </c>
    </row>
    <row r="176" spans="1:22" x14ac:dyDescent="0.2">
      <c r="A176" s="12">
        <v>425</v>
      </c>
      <c r="C176" s="13" t="s">
        <v>196</v>
      </c>
      <c r="D176" s="10"/>
      <c r="E176" s="16">
        <v>1297288</v>
      </c>
      <c r="F176" s="10"/>
      <c r="G176" s="15">
        <v>1.2455545113692064E-3</v>
      </c>
      <c r="I176" s="16">
        <v>1617856</v>
      </c>
      <c r="K176" s="16">
        <v>1131532</v>
      </c>
      <c r="L176" s="10"/>
      <c r="M176" s="15">
        <v>1.1837298375966976E-3</v>
      </c>
      <c r="N176" s="10"/>
      <c r="O176" s="16">
        <v>1853865</v>
      </c>
      <c r="Q176" s="16">
        <v>1733093</v>
      </c>
      <c r="R176" s="16">
        <v>1617856</v>
      </c>
      <c r="S176" s="16">
        <v>1507447</v>
      </c>
      <c r="T176" s="16">
        <v>1439482</v>
      </c>
      <c r="U176" s="16">
        <v>1617856</v>
      </c>
      <c r="V176" s="16">
        <v>1826965</v>
      </c>
    </row>
    <row r="177" spans="1:22" x14ac:dyDescent="0.2">
      <c r="A177" s="12">
        <v>440</v>
      </c>
      <c r="C177" s="13" t="s">
        <v>197</v>
      </c>
      <c r="D177" s="10"/>
      <c r="E177" s="16">
        <v>9386699</v>
      </c>
      <c r="F177" s="10"/>
      <c r="G177" s="15">
        <v>9.0123754837081807E-3</v>
      </c>
      <c r="I177" s="16">
        <v>11706215</v>
      </c>
      <c r="K177" s="16">
        <v>8781541</v>
      </c>
      <c r="L177" s="10"/>
      <c r="M177" s="15">
        <v>9.1866382085948276E-3</v>
      </c>
      <c r="N177" s="10"/>
      <c r="O177" s="16">
        <v>14387397</v>
      </c>
      <c r="Q177" s="16">
        <v>12540028</v>
      </c>
      <c r="R177" s="16">
        <v>11706215</v>
      </c>
      <c r="S177" s="16">
        <v>10907332</v>
      </c>
      <c r="T177" s="16">
        <v>10415563</v>
      </c>
      <c r="U177" s="16">
        <v>11706215</v>
      </c>
      <c r="V177" s="16">
        <v>13219250</v>
      </c>
    </row>
    <row r="178" spans="1:22" x14ac:dyDescent="0.2">
      <c r="A178" s="12">
        <v>450</v>
      </c>
      <c r="C178" s="13" t="s">
        <v>198</v>
      </c>
      <c r="D178" s="10"/>
      <c r="E178" s="16">
        <v>0</v>
      </c>
      <c r="F178" s="10"/>
      <c r="G178" s="15">
        <v>0</v>
      </c>
      <c r="I178" s="16">
        <v>0</v>
      </c>
      <c r="K178" s="16">
        <v>0</v>
      </c>
      <c r="L178" s="10"/>
      <c r="M178" s="15">
        <v>0</v>
      </c>
      <c r="N178" s="10"/>
      <c r="O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</row>
    <row r="179" spans="1:22" x14ac:dyDescent="0.2">
      <c r="A179" s="12">
        <v>451</v>
      </c>
      <c r="C179" s="13" t="s">
        <v>199</v>
      </c>
      <c r="D179" s="10"/>
      <c r="E179" s="16">
        <v>0</v>
      </c>
      <c r="F179" s="10"/>
      <c r="G179" s="15">
        <v>0</v>
      </c>
      <c r="I179" s="16">
        <v>0</v>
      </c>
      <c r="K179" s="16">
        <v>0</v>
      </c>
      <c r="L179" s="10"/>
      <c r="M179" s="15">
        <v>0</v>
      </c>
      <c r="N179" s="10"/>
      <c r="O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</row>
    <row r="180" spans="1:22" x14ac:dyDescent="0.2">
      <c r="A180" s="12">
        <v>452</v>
      </c>
      <c r="C180" s="13" t="s">
        <v>200</v>
      </c>
      <c r="D180" s="10"/>
      <c r="E180" s="16">
        <v>0</v>
      </c>
      <c r="F180" s="10"/>
      <c r="G180" s="15">
        <v>0</v>
      </c>
      <c r="I180" s="16">
        <v>0</v>
      </c>
      <c r="K180" s="16">
        <v>0</v>
      </c>
      <c r="L180" s="10"/>
      <c r="M180" s="15">
        <v>0</v>
      </c>
      <c r="N180" s="10"/>
      <c r="O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</row>
    <row r="181" spans="1:22" x14ac:dyDescent="0.2">
      <c r="A181" s="12">
        <v>453</v>
      </c>
      <c r="C181" s="13" t="s">
        <v>201</v>
      </c>
      <c r="D181" s="10"/>
      <c r="E181" s="16">
        <v>0</v>
      </c>
      <c r="F181" s="10"/>
      <c r="G181" s="15">
        <v>0</v>
      </c>
      <c r="I181" s="16">
        <v>0</v>
      </c>
      <c r="K181" s="16">
        <v>0</v>
      </c>
      <c r="L181" s="10"/>
      <c r="M181" s="15">
        <v>0</v>
      </c>
      <c r="N181" s="10"/>
      <c r="O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</row>
    <row r="182" spans="1:22" x14ac:dyDescent="0.2">
      <c r="A182" s="12">
        <v>454</v>
      </c>
      <c r="C182" s="13" t="s">
        <v>202</v>
      </c>
      <c r="D182" s="10"/>
      <c r="E182" s="16">
        <v>25770</v>
      </c>
      <c r="F182" s="10"/>
      <c r="G182" s="15">
        <v>2.4741941253906044E-5</v>
      </c>
      <c r="I182" s="16">
        <v>32137</v>
      </c>
      <c r="K182" s="16">
        <v>23488</v>
      </c>
      <c r="L182" s="10"/>
      <c r="M182" s="15">
        <v>2.4571890798396777E-5</v>
      </c>
      <c r="N182" s="10"/>
      <c r="O182" s="16">
        <v>38483</v>
      </c>
      <c r="Q182" s="16">
        <v>34426</v>
      </c>
      <c r="R182" s="16">
        <v>32137</v>
      </c>
      <c r="S182" s="16">
        <v>29944</v>
      </c>
      <c r="T182" s="16">
        <v>28594</v>
      </c>
      <c r="U182" s="16">
        <v>32137</v>
      </c>
      <c r="V182" s="16">
        <v>36291</v>
      </c>
    </row>
    <row r="183" spans="1:22" x14ac:dyDescent="0.2">
      <c r="A183" s="12">
        <v>501</v>
      </c>
      <c r="C183" s="13" t="s">
        <v>203</v>
      </c>
      <c r="D183" s="10"/>
      <c r="E183" s="60">
        <v>93714812</v>
      </c>
      <c r="F183" s="113"/>
      <c r="G183" s="114">
        <v>8.9977648410965214E-2</v>
      </c>
      <c r="H183" s="53"/>
      <c r="I183" s="60">
        <v>116872366</v>
      </c>
      <c r="J183" s="53"/>
      <c r="K183" s="60">
        <v>83319359</v>
      </c>
      <c r="L183" s="113"/>
      <c r="M183" s="114">
        <v>8.7162924206510672E-2</v>
      </c>
      <c r="N183" s="113"/>
      <c r="O183" s="60">
        <v>136507781</v>
      </c>
      <c r="P183" s="53"/>
      <c r="Q183" s="60">
        <v>125196977</v>
      </c>
      <c r="R183" s="60">
        <v>116872366</v>
      </c>
      <c r="S183" s="60">
        <v>108896489</v>
      </c>
      <c r="T183" s="60">
        <v>103986769</v>
      </c>
      <c r="U183" s="60">
        <v>116872366</v>
      </c>
      <c r="V183" s="60">
        <v>131978185</v>
      </c>
    </row>
    <row r="184" spans="1:22" x14ac:dyDescent="0.2">
      <c r="A184" s="12">
        <v>502</v>
      </c>
      <c r="C184" s="13" t="s">
        <v>204</v>
      </c>
      <c r="D184" s="10"/>
      <c r="E184" s="60">
        <v>0</v>
      </c>
      <c r="F184" s="113"/>
      <c r="G184" s="114">
        <v>0</v>
      </c>
      <c r="H184" s="53"/>
      <c r="I184" s="60">
        <v>0</v>
      </c>
      <c r="J184" s="53"/>
      <c r="K184" s="60">
        <v>0</v>
      </c>
      <c r="L184" s="113"/>
      <c r="M184" s="114">
        <v>0</v>
      </c>
      <c r="N184" s="113"/>
      <c r="O184" s="60">
        <v>0</v>
      </c>
      <c r="P184" s="53"/>
      <c r="Q184" s="60">
        <v>0</v>
      </c>
      <c r="R184" s="60">
        <v>0</v>
      </c>
      <c r="S184" s="60">
        <v>0</v>
      </c>
      <c r="T184" s="60">
        <v>0</v>
      </c>
      <c r="U184" s="60">
        <v>0</v>
      </c>
      <c r="V184" s="60">
        <v>0</v>
      </c>
    </row>
    <row r="185" spans="1:22" x14ac:dyDescent="0.2">
      <c r="A185" s="12">
        <v>505</v>
      </c>
      <c r="C185" s="13" t="s">
        <v>205</v>
      </c>
      <c r="D185" s="10"/>
      <c r="E185" s="16">
        <v>636967</v>
      </c>
      <c r="F185" s="10"/>
      <c r="G185" s="15">
        <v>6.1156588281861509E-4</v>
      </c>
      <c r="I185" s="16">
        <v>794366</v>
      </c>
      <c r="K185" s="16">
        <v>498384</v>
      </c>
      <c r="L185" s="10"/>
      <c r="M185" s="15">
        <v>5.2137456959064886E-4</v>
      </c>
      <c r="N185" s="10"/>
      <c r="O185" s="16">
        <v>816536</v>
      </c>
      <c r="Q185" s="16">
        <v>850947</v>
      </c>
      <c r="R185" s="16">
        <v>794366</v>
      </c>
      <c r="S185" s="16">
        <v>740155</v>
      </c>
      <c r="T185" s="16">
        <v>706784</v>
      </c>
      <c r="U185" s="16">
        <v>794366</v>
      </c>
      <c r="V185" s="16">
        <v>897038</v>
      </c>
    </row>
    <row r="186" spans="1:22" x14ac:dyDescent="0.2">
      <c r="A186" s="12">
        <v>506</v>
      </c>
      <c r="C186" s="13" t="s">
        <v>206</v>
      </c>
      <c r="D186" s="10"/>
      <c r="E186" s="16">
        <v>275222</v>
      </c>
      <c r="F186" s="10"/>
      <c r="G186" s="15">
        <v>2.642465930155073E-4</v>
      </c>
      <c r="I186" s="16">
        <v>343231</v>
      </c>
      <c r="K186" s="16">
        <v>227936</v>
      </c>
      <c r="L186" s="10"/>
      <c r="M186" s="15">
        <v>2.3845129874398038E-4</v>
      </c>
      <c r="N186" s="10"/>
      <c r="O186" s="16">
        <v>373444</v>
      </c>
      <c r="Q186" s="16">
        <v>367679</v>
      </c>
      <c r="R186" s="16">
        <v>343231</v>
      </c>
      <c r="S186" s="16">
        <v>319807</v>
      </c>
      <c r="T186" s="16">
        <v>305389</v>
      </c>
      <c r="U186" s="16">
        <v>343231</v>
      </c>
      <c r="V186" s="16">
        <v>387594</v>
      </c>
    </row>
    <row r="187" spans="1:22" x14ac:dyDescent="0.2">
      <c r="A187" s="12">
        <v>507</v>
      </c>
      <c r="C187" s="13" t="s">
        <v>207</v>
      </c>
      <c r="D187" s="10"/>
      <c r="E187" s="16">
        <v>0</v>
      </c>
      <c r="F187" s="10"/>
      <c r="G187" s="15">
        <v>0</v>
      </c>
      <c r="I187" s="16">
        <v>0</v>
      </c>
      <c r="K187" s="16">
        <v>0</v>
      </c>
      <c r="L187" s="10"/>
      <c r="M187" s="15">
        <v>0</v>
      </c>
      <c r="N187" s="10"/>
      <c r="O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</row>
    <row r="188" spans="1:22" x14ac:dyDescent="0.2">
      <c r="A188" s="12">
        <v>601</v>
      </c>
      <c r="C188" s="13" t="s">
        <v>208</v>
      </c>
      <c r="D188" s="10"/>
      <c r="E188" s="16">
        <v>35392816</v>
      </c>
      <c r="F188" s="10"/>
      <c r="G188" s="15">
        <v>3.3981418609333985E-2</v>
      </c>
      <c r="I188" s="16">
        <v>44138616</v>
      </c>
      <c r="K188" s="16">
        <v>33023504</v>
      </c>
      <c r="L188" s="10"/>
      <c r="M188" s="15">
        <v>3.4546897121642099E-2</v>
      </c>
      <c r="N188" s="10"/>
      <c r="O188" s="16">
        <v>54104657</v>
      </c>
      <c r="Q188" s="16">
        <v>47282533</v>
      </c>
      <c r="R188" s="16">
        <v>44138616</v>
      </c>
      <c r="S188" s="16">
        <v>41126407</v>
      </c>
      <c r="T188" s="16">
        <v>39272175</v>
      </c>
      <c r="U188" s="16">
        <v>44138616</v>
      </c>
      <c r="V188" s="16">
        <v>49843559</v>
      </c>
    </row>
    <row r="189" spans="1:22" x14ac:dyDescent="0.2">
      <c r="A189" s="12">
        <v>602</v>
      </c>
      <c r="C189" s="13" t="s">
        <v>209</v>
      </c>
      <c r="D189" s="10"/>
      <c r="E189" s="16">
        <v>4597643</v>
      </c>
      <c r="F189" s="10"/>
      <c r="G189" s="15">
        <v>4.4142975716513384E-3</v>
      </c>
      <c r="I189" s="16">
        <v>5733751</v>
      </c>
      <c r="K189" s="16">
        <v>4065455</v>
      </c>
      <c r="L189" s="10"/>
      <c r="M189" s="15">
        <v>4.2529963165780123E-3</v>
      </c>
      <c r="N189" s="10"/>
      <c r="O189" s="16">
        <v>6660711</v>
      </c>
      <c r="Q189" s="16">
        <v>6142156</v>
      </c>
      <c r="R189" s="16">
        <v>5733751</v>
      </c>
      <c r="S189" s="16">
        <v>5342455</v>
      </c>
      <c r="T189" s="16">
        <v>5101584</v>
      </c>
      <c r="U189" s="16">
        <v>5733751</v>
      </c>
      <c r="V189" s="16">
        <v>6474842</v>
      </c>
    </row>
    <row r="190" spans="1:22" x14ac:dyDescent="0.2">
      <c r="A190" s="12">
        <v>606</v>
      </c>
      <c r="C190" s="13" t="s">
        <v>210</v>
      </c>
      <c r="D190" s="10"/>
      <c r="E190" s="16">
        <v>89487</v>
      </c>
      <c r="F190" s="10"/>
      <c r="G190" s="15">
        <v>8.5918193537699132E-5</v>
      </c>
      <c r="I190" s="16">
        <v>111600</v>
      </c>
      <c r="K190" s="16">
        <v>97075</v>
      </c>
      <c r="L190" s="10"/>
      <c r="M190" s="15">
        <v>1.015533144920065E-4</v>
      </c>
      <c r="N190" s="10"/>
      <c r="O190" s="16">
        <v>159045</v>
      </c>
      <c r="Q190" s="16">
        <v>119549</v>
      </c>
      <c r="R190" s="16">
        <v>111600</v>
      </c>
      <c r="S190" s="16">
        <v>103984</v>
      </c>
      <c r="T190" s="16">
        <v>99296</v>
      </c>
      <c r="U190" s="16">
        <v>111600</v>
      </c>
      <c r="V190" s="16">
        <v>126024</v>
      </c>
    </row>
    <row r="191" spans="1:22" x14ac:dyDescent="0.2">
      <c r="A191" s="12">
        <v>701</v>
      </c>
      <c r="C191" s="13" t="s">
        <v>211</v>
      </c>
      <c r="D191" s="10"/>
      <c r="E191" s="16">
        <v>3809529</v>
      </c>
      <c r="F191" s="10"/>
      <c r="G191" s="15">
        <v>3.6576123184993586E-3</v>
      </c>
      <c r="I191" s="16">
        <v>4750889</v>
      </c>
      <c r="K191" s="16">
        <v>3344956</v>
      </c>
      <c r="L191" s="10"/>
      <c r="M191" s="15">
        <v>3.4992609169028142E-3</v>
      </c>
      <c r="N191" s="10"/>
      <c r="O191" s="16">
        <v>5480270</v>
      </c>
      <c r="Q191" s="16">
        <v>5089287</v>
      </c>
      <c r="R191" s="16">
        <v>4750889</v>
      </c>
      <c r="S191" s="16">
        <v>4426668</v>
      </c>
      <c r="T191" s="16">
        <v>4227086</v>
      </c>
      <c r="U191" s="16">
        <v>4750889</v>
      </c>
      <c r="V191" s="16">
        <v>5364944</v>
      </c>
    </row>
    <row r="192" spans="1:22" x14ac:dyDescent="0.2">
      <c r="A192" s="12">
        <v>702</v>
      </c>
      <c r="C192" s="13" t="s">
        <v>212</v>
      </c>
      <c r="D192" s="10"/>
      <c r="E192" s="16">
        <v>2652446</v>
      </c>
      <c r="F192" s="10"/>
      <c r="G192" s="15">
        <v>2.5466713952550738E-3</v>
      </c>
      <c r="I192" s="16">
        <v>3307883</v>
      </c>
      <c r="K192" s="16">
        <v>2288065</v>
      </c>
      <c r="L192" s="10"/>
      <c r="M192" s="15">
        <v>2.3936150878432444E-3</v>
      </c>
      <c r="N192" s="10"/>
      <c r="O192" s="16">
        <v>3748693</v>
      </c>
      <c r="Q192" s="16">
        <v>3543498</v>
      </c>
      <c r="R192" s="16">
        <v>3307883</v>
      </c>
      <c r="S192" s="16">
        <v>3082139</v>
      </c>
      <c r="T192" s="16">
        <v>2943177</v>
      </c>
      <c r="U192" s="16">
        <v>3307883</v>
      </c>
      <c r="V192" s="16">
        <v>3735429</v>
      </c>
    </row>
    <row r="193" spans="1:22" x14ac:dyDescent="0.2">
      <c r="A193" s="12">
        <v>703</v>
      </c>
      <c r="C193" s="13" t="s">
        <v>213</v>
      </c>
      <c r="D193" s="10"/>
      <c r="E193" s="16">
        <v>7996451</v>
      </c>
      <c r="F193" s="10"/>
      <c r="G193" s="15">
        <v>7.6775676098462141E-3</v>
      </c>
      <c r="I193" s="16">
        <v>9972427</v>
      </c>
      <c r="K193" s="16">
        <v>7806918</v>
      </c>
      <c r="L193" s="10"/>
      <c r="M193" s="15">
        <v>8.1670559520970448E-3</v>
      </c>
      <c r="N193" s="10"/>
      <c r="O193" s="16">
        <v>12790606</v>
      </c>
      <c r="Q193" s="16">
        <v>10682746</v>
      </c>
      <c r="R193" s="16">
        <v>9972427</v>
      </c>
      <c r="S193" s="16">
        <v>9291866</v>
      </c>
      <c r="T193" s="16">
        <v>8872931</v>
      </c>
      <c r="U193" s="16">
        <v>9972427</v>
      </c>
      <c r="V193" s="16">
        <v>11261369</v>
      </c>
    </row>
    <row r="194" spans="1:22" x14ac:dyDescent="0.2">
      <c r="A194" s="12">
        <v>704</v>
      </c>
      <c r="C194" s="13" t="s">
        <v>214</v>
      </c>
      <c r="D194" s="10"/>
      <c r="E194" s="16">
        <v>7099373</v>
      </c>
      <c r="F194" s="10"/>
      <c r="G194" s="15">
        <v>6.8162640828882716E-3</v>
      </c>
      <c r="I194" s="16">
        <v>8853676</v>
      </c>
      <c r="K194" s="16">
        <v>7084377</v>
      </c>
      <c r="L194" s="10"/>
      <c r="M194" s="15">
        <v>7.4111836379870287E-3</v>
      </c>
      <c r="N194" s="10"/>
      <c r="O194" s="16">
        <v>11606818</v>
      </c>
      <c r="Q194" s="16">
        <v>9484308</v>
      </c>
      <c r="R194" s="16">
        <v>8853676</v>
      </c>
      <c r="S194" s="16">
        <v>8249463</v>
      </c>
      <c r="T194" s="16">
        <v>7877526</v>
      </c>
      <c r="U194" s="16">
        <v>8853676</v>
      </c>
      <c r="V194" s="16">
        <v>9998019</v>
      </c>
    </row>
    <row r="195" spans="1:22" x14ac:dyDescent="0.2">
      <c r="A195" s="12">
        <v>705</v>
      </c>
      <c r="C195" s="13" t="s">
        <v>215</v>
      </c>
      <c r="D195" s="10"/>
      <c r="E195" s="16">
        <v>5572377</v>
      </c>
      <c r="F195" s="10"/>
      <c r="G195" s="15">
        <v>5.3501614031881686E-3</v>
      </c>
      <c r="I195" s="16">
        <v>6949349</v>
      </c>
      <c r="K195" s="16">
        <v>4986638</v>
      </c>
      <c r="L195" s="10"/>
      <c r="M195" s="15">
        <v>5.2166743712670329E-3</v>
      </c>
      <c r="N195" s="10"/>
      <c r="O195" s="16">
        <v>8169949</v>
      </c>
      <c r="Q195" s="16">
        <v>7444339</v>
      </c>
      <c r="R195" s="16">
        <v>6949349</v>
      </c>
      <c r="S195" s="16">
        <v>6475095</v>
      </c>
      <c r="T195" s="16">
        <v>6183158</v>
      </c>
      <c r="U195" s="16">
        <v>6949349</v>
      </c>
      <c r="V195" s="16">
        <v>7847557</v>
      </c>
    </row>
    <row r="196" spans="1:22" x14ac:dyDescent="0.2">
      <c r="A196" s="12">
        <v>706</v>
      </c>
      <c r="C196" s="13" t="s">
        <v>216</v>
      </c>
      <c r="D196" s="10"/>
      <c r="E196" s="16">
        <v>7161065</v>
      </c>
      <c r="F196" s="10"/>
      <c r="G196" s="15">
        <v>6.8754951412555E-3</v>
      </c>
      <c r="I196" s="16">
        <v>8930611</v>
      </c>
      <c r="K196" s="16">
        <v>6301703</v>
      </c>
      <c r="L196" s="10"/>
      <c r="M196" s="15">
        <v>6.5924041331907072E-3</v>
      </c>
      <c r="N196" s="10"/>
      <c r="O196" s="16">
        <v>10324509</v>
      </c>
      <c r="Q196" s="16">
        <v>9566723</v>
      </c>
      <c r="R196" s="16">
        <v>8930611</v>
      </c>
      <c r="S196" s="16">
        <v>8321148</v>
      </c>
      <c r="T196" s="16">
        <v>7945979</v>
      </c>
      <c r="U196" s="16">
        <v>8930611</v>
      </c>
      <c r="V196" s="16">
        <v>10084898</v>
      </c>
    </row>
    <row r="197" spans="1:22" x14ac:dyDescent="0.2">
      <c r="A197" s="12">
        <v>707</v>
      </c>
      <c r="C197" s="13" t="s">
        <v>217</v>
      </c>
      <c r="D197" s="10"/>
      <c r="E197" s="16">
        <v>7008850</v>
      </c>
      <c r="F197" s="10"/>
      <c r="G197" s="15">
        <v>6.7293501582723703E-3</v>
      </c>
      <c r="I197" s="16">
        <v>8740783</v>
      </c>
      <c r="K197" s="16">
        <v>8510284</v>
      </c>
      <c r="L197" s="10"/>
      <c r="M197" s="15">
        <v>8.9028685726206588E-3</v>
      </c>
      <c r="N197" s="10"/>
      <c r="O197" s="16">
        <v>13942979</v>
      </c>
      <c r="Q197" s="16">
        <v>9363374</v>
      </c>
      <c r="R197" s="16">
        <v>8740783</v>
      </c>
      <c r="S197" s="16">
        <v>8144274</v>
      </c>
      <c r="T197" s="16">
        <v>7777080</v>
      </c>
      <c r="U197" s="16">
        <v>8740783</v>
      </c>
      <c r="V197" s="16">
        <v>9870534</v>
      </c>
    </row>
    <row r="198" spans="1:22" x14ac:dyDescent="0.2">
      <c r="A198" s="12">
        <v>708</v>
      </c>
      <c r="C198" s="13" t="s">
        <v>218</v>
      </c>
      <c r="D198" s="10"/>
      <c r="E198" s="16">
        <v>1186448</v>
      </c>
      <c r="F198" s="10"/>
      <c r="G198" s="15">
        <v>1.1391346679745129E-3</v>
      </c>
      <c r="I198" s="16">
        <v>1479627</v>
      </c>
      <c r="K198" s="16">
        <v>1203704</v>
      </c>
      <c r="L198" s="10"/>
      <c r="M198" s="15">
        <v>1.2592316974383868E-3</v>
      </c>
      <c r="N198" s="10"/>
      <c r="O198" s="16">
        <v>1972111</v>
      </c>
      <c r="Q198" s="16">
        <v>1585018</v>
      </c>
      <c r="R198" s="16">
        <v>1479627</v>
      </c>
      <c r="S198" s="16">
        <v>1378651</v>
      </c>
      <c r="T198" s="16">
        <v>1316493</v>
      </c>
      <c r="U198" s="16">
        <v>1479627</v>
      </c>
      <c r="V198" s="16">
        <v>1670870</v>
      </c>
    </row>
    <row r="199" spans="1:22" x14ac:dyDescent="0.2">
      <c r="A199" s="12">
        <v>709</v>
      </c>
      <c r="C199" s="13" t="s">
        <v>219</v>
      </c>
      <c r="D199" s="10"/>
      <c r="E199" s="16">
        <v>0</v>
      </c>
      <c r="F199" s="10"/>
      <c r="G199" s="15">
        <v>0</v>
      </c>
      <c r="I199" s="16">
        <v>0</v>
      </c>
      <c r="K199" s="16">
        <v>0</v>
      </c>
      <c r="L199" s="10"/>
      <c r="M199" s="15">
        <v>0</v>
      </c>
      <c r="N199" s="10"/>
      <c r="O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</row>
    <row r="200" spans="1:22" x14ac:dyDescent="0.2">
      <c r="A200" s="12">
        <v>711</v>
      </c>
      <c r="C200" s="13" t="s">
        <v>220</v>
      </c>
      <c r="D200" s="10"/>
      <c r="E200" s="16">
        <v>2086266</v>
      </c>
      <c r="F200" s="10"/>
      <c r="G200" s="15">
        <v>2.0030697010732985E-3</v>
      </c>
      <c r="I200" s="16">
        <v>2601796</v>
      </c>
      <c r="K200" s="16">
        <v>1846439</v>
      </c>
      <c r="L200" s="10"/>
      <c r="M200" s="15">
        <v>1.931616287197234E-3</v>
      </c>
      <c r="N200" s="10"/>
      <c r="O200" s="16">
        <v>3025147</v>
      </c>
      <c r="Q200" s="16">
        <v>2787117</v>
      </c>
      <c r="R200" s="16">
        <v>2601796</v>
      </c>
      <c r="S200" s="16">
        <v>2424238</v>
      </c>
      <c r="T200" s="16">
        <v>2314939</v>
      </c>
      <c r="U200" s="16">
        <v>2601796</v>
      </c>
      <c r="V200" s="16">
        <v>2938080</v>
      </c>
    </row>
    <row r="201" spans="1:22" x14ac:dyDescent="0.2">
      <c r="A201" s="12">
        <v>716</v>
      </c>
      <c r="C201" s="13" t="s">
        <v>221</v>
      </c>
      <c r="D201" s="10"/>
      <c r="E201" s="16">
        <v>2870774</v>
      </c>
      <c r="F201" s="10"/>
      <c r="G201" s="15">
        <v>2.7562935115323229E-3</v>
      </c>
      <c r="I201" s="16">
        <v>3580162</v>
      </c>
      <c r="K201" s="16">
        <v>2759280</v>
      </c>
      <c r="L201" s="10"/>
      <c r="M201" s="15">
        <v>2.8865671203296109E-3</v>
      </c>
      <c r="N201" s="10"/>
      <c r="O201" s="16">
        <v>4520716</v>
      </c>
      <c r="Q201" s="16">
        <v>3835171</v>
      </c>
      <c r="R201" s="16">
        <v>3580162</v>
      </c>
      <c r="S201" s="16">
        <v>3335836</v>
      </c>
      <c r="T201" s="16">
        <v>3185436</v>
      </c>
      <c r="U201" s="16">
        <v>3580162</v>
      </c>
      <c r="V201" s="16">
        <v>4042900</v>
      </c>
    </row>
    <row r="202" spans="1:22" x14ac:dyDescent="0.2">
      <c r="A202" s="12">
        <v>717</v>
      </c>
      <c r="C202" s="13" t="s">
        <v>222</v>
      </c>
      <c r="D202" s="10"/>
      <c r="E202" s="16">
        <v>0</v>
      </c>
      <c r="F202" s="10"/>
      <c r="G202" s="15">
        <v>0</v>
      </c>
      <c r="I202" s="16">
        <v>0</v>
      </c>
      <c r="K202" s="16">
        <v>0</v>
      </c>
      <c r="L202" s="10"/>
      <c r="M202" s="15">
        <v>0</v>
      </c>
      <c r="N202" s="10"/>
      <c r="O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</row>
    <row r="203" spans="1:22" x14ac:dyDescent="0.2">
      <c r="A203" s="12">
        <v>718</v>
      </c>
      <c r="C203" s="13" t="s">
        <v>223</v>
      </c>
      <c r="D203" s="10"/>
      <c r="E203" s="16">
        <v>3090364</v>
      </c>
      <c r="F203" s="10"/>
      <c r="G203" s="15">
        <v>2.967126313418693E-3</v>
      </c>
      <c r="I203" s="16">
        <v>3854014</v>
      </c>
      <c r="K203" s="16">
        <v>2882265</v>
      </c>
      <c r="L203" s="10"/>
      <c r="M203" s="15">
        <v>3.0152251205176951E-3</v>
      </c>
      <c r="N203" s="10"/>
      <c r="O203" s="16">
        <v>4722211</v>
      </c>
      <c r="Q203" s="16">
        <v>4128529</v>
      </c>
      <c r="R203" s="16">
        <v>3854014</v>
      </c>
      <c r="S203" s="16">
        <v>3590999</v>
      </c>
      <c r="T203" s="16">
        <v>3429095</v>
      </c>
      <c r="U203" s="16">
        <v>3854014</v>
      </c>
      <c r="V203" s="16">
        <v>4352148</v>
      </c>
    </row>
    <row r="204" spans="1:22" x14ac:dyDescent="0.2">
      <c r="A204" s="12">
        <v>719</v>
      </c>
      <c r="C204" s="13" t="s">
        <v>224</v>
      </c>
      <c r="D204" s="10"/>
      <c r="E204" s="16">
        <v>0</v>
      </c>
      <c r="F204" s="10"/>
      <c r="G204" s="15">
        <v>0</v>
      </c>
      <c r="I204" s="16">
        <v>0</v>
      </c>
      <c r="K204" s="16">
        <v>0</v>
      </c>
      <c r="L204" s="10"/>
      <c r="M204" s="15">
        <v>0</v>
      </c>
      <c r="N204" s="10"/>
      <c r="O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</row>
    <row r="205" spans="1:22" x14ac:dyDescent="0.2">
      <c r="A205" s="12">
        <v>720</v>
      </c>
      <c r="C205" s="13" t="s">
        <v>225</v>
      </c>
      <c r="D205" s="10"/>
      <c r="E205" s="16">
        <v>4472754</v>
      </c>
      <c r="F205" s="10"/>
      <c r="G205" s="15">
        <v>4.2943895724219128E-3</v>
      </c>
      <c r="I205" s="16">
        <v>5578002</v>
      </c>
      <c r="K205" s="16">
        <v>3563830</v>
      </c>
      <c r="L205" s="10"/>
      <c r="M205" s="15">
        <v>3.7282310360733451E-3</v>
      </c>
      <c r="N205" s="10"/>
      <c r="O205" s="16">
        <v>5838865</v>
      </c>
      <c r="Q205" s="16">
        <v>5975313</v>
      </c>
      <c r="R205" s="16">
        <v>5578002</v>
      </c>
      <c r="S205" s="16">
        <v>5197335</v>
      </c>
      <c r="T205" s="16">
        <v>4963007</v>
      </c>
      <c r="U205" s="16">
        <v>5578002</v>
      </c>
      <c r="V205" s="16">
        <v>6298962</v>
      </c>
    </row>
    <row r="206" spans="1:22" x14ac:dyDescent="0.2">
      <c r="A206" s="12">
        <v>721</v>
      </c>
      <c r="C206" s="13" t="s">
        <v>226</v>
      </c>
      <c r="D206" s="10"/>
      <c r="E206" s="16">
        <v>0</v>
      </c>
      <c r="F206" s="10"/>
      <c r="G206" s="15">
        <v>0</v>
      </c>
      <c r="I206" s="16">
        <v>0</v>
      </c>
      <c r="K206" s="16">
        <v>0</v>
      </c>
      <c r="L206" s="10"/>
      <c r="M206" s="15">
        <v>0</v>
      </c>
      <c r="N206" s="10"/>
      <c r="O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</row>
    <row r="207" spans="1:22" x14ac:dyDescent="0.2">
      <c r="A207" s="12">
        <v>722</v>
      </c>
      <c r="C207" s="13" t="s">
        <v>227</v>
      </c>
      <c r="D207" s="10"/>
      <c r="E207" s="16">
        <v>0</v>
      </c>
      <c r="F207" s="10"/>
      <c r="G207" s="15">
        <v>0</v>
      </c>
      <c r="I207" s="16">
        <v>0</v>
      </c>
      <c r="K207" s="16">
        <v>0</v>
      </c>
      <c r="L207" s="10"/>
      <c r="M207" s="15">
        <v>0</v>
      </c>
      <c r="N207" s="10"/>
      <c r="O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</row>
    <row r="208" spans="1:22" x14ac:dyDescent="0.2">
      <c r="A208" s="12">
        <v>723</v>
      </c>
      <c r="C208" s="13" t="s">
        <v>228</v>
      </c>
      <c r="D208" s="10"/>
      <c r="E208" s="16">
        <v>3121687</v>
      </c>
      <c r="F208" s="10"/>
      <c r="G208" s="15">
        <v>2.9971997053923807E-3</v>
      </c>
      <c r="I208" s="16">
        <v>3893076</v>
      </c>
      <c r="K208" s="16">
        <v>3002945</v>
      </c>
      <c r="L208" s="10"/>
      <c r="M208" s="15">
        <v>3.1414721351812869E-3</v>
      </c>
      <c r="N208" s="10"/>
      <c r="O208" s="16">
        <v>4919929</v>
      </c>
      <c r="Q208" s="16">
        <v>4170373</v>
      </c>
      <c r="R208" s="16">
        <v>3893076</v>
      </c>
      <c r="S208" s="16">
        <v>3627396</v>
      </c>
      <c r="T208" s="16">
        <v>3463850</v>
      </c>
      <c r="U208" s="16">
        <v>3893076</v>
      </c>
      <c r="V208" s="16">
        <v>4396258</v>
      </c>
    </row>
    <row r="209" spans="1:22" x14ac:dyDescent="0.2">
      <c r="A209" s="12">
        <v>724</v>
      </c>
      <c r="C209" s="13" t="s">
        <v>229</v>
      </c>
      <c r="D209" s="10"/>
      <c r="E209" s="16">
        <v>2634718</v>
      </c>
      <c r="F209" s="10"/>
      <c r="G209" s="15">
        <v>2.529650466524301E-3</v>
      </c>
      <c r="I209" s="16">
        <v>3285774</v>
      </c>
      <c r="K209" s="16">
        <v>2505612</v>
      </c>
      <c r="L209" s="10"/>
      <c r="M209" s="15">
        <v>2.6211970001917459E-3</v>
      </c>
      <c r="N209" s="10"/>
      <c r="O209" s="16">
        <v>4105114</v>
      </c>
      <c r="Q209" s="16">
        <v>3519814</v>
      </c>
      <c r="R209" s="16">
        <v>3285774</v>
      </c>
      <c r="S209" s="16">
        <v>3061539</v>
      </c>
      <c r="T209" s="16">
        <v>2923506</v>
      </c>
      <c r="U209" s="16">
        <v>3285774</v>
      </c>
      <c r="V209" s="16">
        <v>3710462</v>
      </c>
    </row>
    <row r="210" spans="1:22" x14ac:dyDescent="0.2">
      <c r="A210" s="12">
        <v>725</v>
      </c>
      <c r="C210" s="13" t="s">
        <v>230</v>
      </c>
      <c r="D210" s="10"/>
      <c r="E210" s="16">
        <v>762517</v>
      </c>
      <c r="F210" s="10"/>
      <c r="G210" s="15">
        <v>7.3210910642416375E-4</v>
      </c>
      <c r="I210" s="16">
        <v>950940</v>
      </c>
      <c r="K210" s="16">
        <v>2727516</v>
      </c>
      <c r="L210" s="10"/>
      <c r="M210" s="15">
        <v>2.8533383633883944E-3</v>
      </c>
      <c r="N210" s="10"/>
      <c r="O210" s="16">
        <v>4468676</v>
      </c>
      <c r="Q210" s="16">
        <v>1018674</v>
      </c>
      <c r="R210" s="16">
        <v>950940</v>
      </c>
      <c r="S210" s="16">
        <v>886044</v>
      </c>
      <c r="T210" s="16">
        <v>846095</v>
      </c>
      <c r="U210" s="16">
        <v>950940</v>
      </c>
      <c r="V210" s="16">
        <v>1073850</v>
      </c>
    </row>
    <row r="211" spans="1:22" x14ac:dyDescent="0.2">
      <c r="A211" s="12">
        <v>726</v>
      </c>
      <c r="C211" s="13" t="s">
        <v>231</v>
      </c>
      <c r="D211" s="10"/>
      <c r="E211" s="16">
        <v>0</v>
      </c>
      <c r="F211" s="10"/>
      <c r="G211" s="15">
        <v>0</v>
      </c>
      <c r="I211" s="16">
        <v>0</v>
      </c>
      <c r="K211" s="16">
        <v>3907</v>
      </c>
      <c r="L211" s="10"/>
      <c r="M211" s="15">
        <v>4.0869144866393269E-6</v>
      </c>
      <c r="N211" s="10"/>
      <c r="O211" s="16">
        <v>6401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</row>
    <row r="212" spans="1:22" x14ac:dyDescent="0.2">
      <c r="A212" s="12">
        <v>728</v>
      </c>
      <c r="C212" s="13" t="s">
        <v>232</v>
      </c>
      <c r="D212" s="10"/>
      <c r="E212" s="16">
        <v>3142677</v>
      </c>
      <c r="F212" s="10"/>
      <c r="G212" s="15">
        <v>3.0173533795289191E-3</v>
      </c>
      <c r="I212" s="16">
        <v>3919254</v>
      </c>
      <c r="K212" s="16">
        <v>2967524</v>
      </c>
      <c r="L212" s="10"/>
      <c r="M212" s="15">
        <v>3.1044179338734655E-3</v>
      </c>
      <c r="N212" s="10"/>
      <c r="O212" s="16">
        <v>4861897</v>
      </c>
      <c r="Q212" s="16">
        <v>4198416</v>
      </c>
      <c r="R212" s="16">
        <v>3919254</v>
      </c>
      <c r="S212" s="16">
        <v>3651787</v>
      </c>
      <c r="T212" s="16">
        <v>3487142</v>
      </c>
      <c r="U212" s="16">
        <v>3919254</v>
      </c>
      <c r="V212" s="16">
        <v>4425820</v>
      </c>
    </row>
    <row r="213" spans="1:22" x14ac:dyDescent="0.2">
      <c r="A213" s="12">
        <v>729</v>
      </c>
      <c r="C213" s="13" t="s">
        <v>233</v>
      </c>
      <c r="D213" s="10"/>
      <c r="E213" s="16">
        <v>3673405</v>
      </c>
      <c r="F213" s="10"/>
      <c r="G213" s="15">
        <v>3.5269170719358024E-3</v>
      </c>
      <c r="I213" s="16">
        <v>4581128</v>
      </c>
      <c r="K213" s="16">
        <v>3381938</v>
      </c>
      <c r="L213" s="10"/>
      <c r="M213" s="15">
        <v>3.5379490439406492E-3</v>
      </c>
      <c r="N213" s="10"/>
      <c r="O213" s="16">
        <v>5540860</v>
      </c>
      <c r="Q213" s="16">
        <v>4907434</v>
      </c>
      <c r="R213" s="16">
        <v>4581128</v>
      </c>
      <c r="S213" s="16">
        <v>4268492</v>
      </c>
      <c r="T213" s="16">
        <v>4076042</v>
      </c>
      <c r="U213" s="16">
        <v>4581128</v>
      </c>
      <c r="V213" s="16">
        <v>5173242</v>
      </c>
    </row>
    <row r="214" spans="1:22" x14ac:dyDescent="0.2">
      <c r="A214" s="12">
        <v>730</v>
      </c>
      <c r="C214" s="13" t="s">
        <v>234</v>
      </c>
      <c r="D214" s="10"/>
      <c r="E214" s="16">
        <v>0</v>
      </c>
      <c r="F214" s="10"/>
      <c r="G214" s="15">
        <v>0</v>
      </c>
      <c r="I214" s="16">
        <v>0</v>
      </c>
      <c r="K214" s="16">
        <v>0</v>
      </c>
      <c r="L214" s="10"/>
      <c r="M214" s="15">
        <v>0</v>
      </c>
      <c r="N214" s="10"/>
      <c r="O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</row>
    <row r="215" spans="1:22" x14ac:dyDescent="0.2">
      <c r="A215" s="12">
        <v>731</v>
      </c>
      <c r="C215" s="13" t="s">
        <v>235</v>
      </c>
      <c r="D215" s="10"/>
      <c r="E215" s="16">
        <v>0</v>
      </c>
      <c r="F215" s="10"/>
      <c r="G215" s="15">
        <v>0</v>
      </c>
      <c r="I215" s="16">
        <v>0</v>
      </c>
      <c r="K215" s="16">
        <v>0</v>
      </c>
      <c r="L215" s="10"/>
      <c r="M215" s="15">
        <v>0</v>
      </c>
      <c r="N215" s="10"/>
      <c r="O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</row>
    <row r="216" spans="1:22" x14ac:dyDescent="0.2">
      <c r="A216" s="12">
        <v>733</v>
      </c>
      <c r="C216" s="13" t="s">
        <v>236</v>
      </c>
      <c r="D216" s="10"/>
      <c r="E216" s="16">
        <v>3734418</v>
      </c>
      <c r="F216" s="10"/>
      <c r="G216" s="15">
        <v>3.5854965192586314E-3</v>
      </c>
      <c r="I216" s="16">
        <v>4657217</v>
      </c>
      <c r="K216" s="16">
        <v>3402578</v>
      </c>
      <c r="L216" s="10"/>
      <c r="M216" s="15">
        <v>3.5595408054191376E-3</v>
      </c>
      <c r="N216" s="10"/>
      <c r="O216" s="16">
        <v>5574675</v>
      </c>
      <c r="Q216" s="16">
        <v>4988942</v>
      </c>
      <c r="R216" s="16">
        <v>4657217</v>
      </c>
      <c r="S216" s="16">
        <v>4339388</v>
      </c>
      <c r="T216" s="16">
        <v>4143742</v>
      </c>
      <c r="U216" s="16">
        <v>4657217</v>
      </c>
      <c r="V216" s="16">
        <v>5259165</v>
      </c>
    </row>
    <row r="217" spans="1:22" x14ac:dyDescent="0.2">
      <c r="A217" s="12">
        <v>734</v>
      </c>
      <c r="C217" s="13" t="s">
        <v>237</v>
      </c>
      <c r="D217" s="10"/>
      <c r="E217" s="16">
        <v>3423754</v>
      </c>
      <c r="F217" s="10"/>
      <c r="G217" s="15">
        <v>3.2872215636848652E-3</v>
      </c>
      <c r="I217" s="16">
        <v>4269787</v>
      </c>
      <c r="K217" s="16">
        <v>3331234</v>
      </c>
      <c r="L217" s="10"/>
      <c r="M217" s="15">
        <v>3.4849052622402126E-3</v>
      </c>
      <c r="N217" s="10"/>
      <c r="O217" s="16">
        <v>5457787</v>
      </c>
      <c r="Q217" s="16">
        <v>4573917</v>
      </c>
      <c r="R217" s="16">
        <v>4269787</v>
      </c>
      <c r="S217" s="16">
        <v>3978398</v>
      </c>
      <c r="T217" s="16">
        <v>3799028</v>
      </c>
      <c r="U217" s="16">
        <v>4269787</v>
      </c>
      <c r="V217" s="16">
        <v>4821660</v>
      </c>
    </row>
    <row r="218" spans="1:22" x14ac:dyDescent="0.2">
      <c r="A218" s="12">
        <v>735</v>
      </c>
      <c r="C218" s="13" t="s">
        <v>238</v>
      </c>
      <c r="D218" s="10"/>
      <c r="E218" s="16">
        <v>5606282</v>
      </c>
      <c r="F218" s="10"/>
      <c r="G218" s="15">
        <v>5.3827140016798961E-3</v>
      </c>
      <c r="I218" s="16">
        <v>6991631</v>
      </c>
      <c r="K218" s="16">
        <v>5214156</v>
      </c>
      <c r="L218" s="10"/>
      <c r="M218" s="15">
        <v>5.4546877863160164E-3</v>
      </c>
      <c r="N218" s="10"/>
      <c r="O218" s="16">
        <v>8542707</v>
      </c>
      <c r="Q218" s="16">
        <v>7489633</v>
      </c>
      <c r="R218" s="16">
        <v>6991631</v>
      </c>
      <c r="S218" s="16">
        <v>6514492</v>
      </c>
      <c r="T218" s="16">
        <v>6220779</v>
      </c>
      <c r="U218" s="16">
        <v>6991631</v>
      </c>
      <c r="V218" s="16">
        <v>7895304</v>
      </c>
    </row>
    <row r="219" spans="1:22" x14ac:dyDescent="0.2">
      <c r="A219" s="12">
        <v>736</v>
      </c>
      <c r="C219" s="13" t="s">
        <v>239</v>
      </c>
      <c r="D219" s="10"/>
      <c r="E219" s="16">
        <v>0</v>
      </c>
      <c r="F219" s="10"/>
      <c r="G219" s="15">
        <v>0</v>
      </c>
      <c r="I219" s="16">
        <v>0</v>
      </c>
      <c r="K219" s="16">
        <v>0</v>
      </c>
      <c r="L219" s="10"/>
      <c r="M219" s="15">
        <v>0</v>
      </c>
      <c r="N219" s="10"/>
      <c r="O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</row>
    <row r="220" spans="1:22" x14ac:dyDescent="0.2">
      <c r="A220" s="12">
        <v>737</v>
      </c>
      <c r="C220" s="13" t="s">
        <v>240</v>
      </c>
      <c r="D220" s="10"/>
      <c r="E220" s="16">
        <v>2876211</v>
      </c>
      <c r="F220" s="10"/>
      <c r="G220" s="15">
        <v>2.7615131473391606E-3</v>
      </c>
      <c r="I220" s="16">
        <v>3586942</v>
      </c>
      <c r="K220" s="16">
        <v>2590671</v>
      </c>
      <c r="L220" s="10"/>
      <c r="M220" s="15">
        <v>2.7101797973868458E-3</v>
      </c>
      <c r="N220" s="10"/>
      <c r="O220" s="16">
        <v>4244472</v>
      </c>
      <c r="Q220" s="16">
        <v>3842434</v>
      </c>
      <c r="R220" s="16">
        <v>3586942</v>
      </c>
      <c r="S220" s="16">
        <v>3342154</v>
      </c>
      <c r="T220" s="16">
        <v>3191469</v>
      </c>
      <c r="U220" s="16">
        <v>3586942</v>
      </c>
      <c r="V220" s="16">
        <v>4050556</v>
      </c>
    </row>
    <row r="221" spans="1:22" x14ac:dyDescent="0.2">
      <c r="A221" s="12">
        <v>738</v>
      </c>
      <c r="C221" s="13" t="s">
        <v>241</v>
      </c>
      <c r="D221" s="10"/>
      <c r="E221" s="16">
        <v>3463558</v>
      </c>
      <c r="F221" s="10"/>
      <c r="G221" s="15">
        <v>3.3254381658702169E-3</v>
      </c>
      <c r="I221" s="16">
        <v>4319426</v>
      </c>
      <c r="K221" s="16">
        <v>3740812</v>
      </c>
      <c r="L221" s="10"/>
      <c r="M221" s="15">
        <v>3.9133781330776577E-3</v>
      </c>
      <c r="N221" s="10"/>
      <c r="O221" s="16">
        <v>6128828</v>
      </c>
      <c r="Q221" s="16">
        <v>4627091</v>
      </c>
      <c r="R221" s="16">
        <v>4319426</v>
      </c>
      <c r="S221" s="16">
        <v>4024650</v>
      </c>
      <c r="T221" s="16">
        <v>3843194</v>
      </c>
      <c r="U221" s="16">
        <v>4319426</v>
      </c>
      <c r="V221" s="16">
        <v>4877714</v>
      </c>
    </row>
    <row r="222" spans="1:22" x14ac:dyDescent="0.2">
      <c r="A222" s="12">
        <v>739</v>
      </c>
      <c r="C222" s="13" t="s">
        <v>242</v>
      </c>
      <c r="D222" s="10"/>
      <c r="E222" s="16">
        <v>1943096</v>
      </c>
      <c r="F222" s="10"/>
      <c r="G222" s="15">
        <v>1.8656086883549518E-3</v>
      </c>
      <c r="I222" s="16">
        <v>2423247</v>
      </c>
      <c r="K222" s="16">
        <v>1783267</v>
      </c>
      <c r="L222" s="10"/>
      <c r="M222" s="15">
        <v>1.865530501919187E-3</v>
      </c>
      <c r="N222" s="10"/>
      <c r="O222" s="16">
        <v>2921648</v>
      </c>
      <c r="Q222" s="16">
        <v>2595851</v>
      </c>
      <c r="R222" s="16">
        <v>2423247</v>
      </c>
      <c r="S222" s="16">
        <v>2257874</v>
      </c>
      <c r="T222" s="16">
        <v>2156075</v>
      </c>
      <c r="U222" s="16">
        <v>2423247</v>
      </c>
      <c r="V222" s="16">
        <v>2736453</v>
      </c>
    </row>
    <row r="223" spans="1:22" x14ac:dyDescent="0.2">
      <c r="A223" s="12">
        <v>740</v>
      </c>
      <c r="C223" s="13" t="s">
        <v>243</v>
      </c>
      <c r="D223" s="10"/>
      <c r="E223" s="16">
        <v>0</v>
      </c>
      <c r="F223" s="10"/>
      <c r="G223" s="15">
        <v>0</v>
      </c>
      <c r="I223" s="16">
        <v>0</v>
      </c>
      <c r="K223" s="16">
        <v>0</v>
      </c>
      <c r="L223" s="10"/>
      <c r="M223" s="15">
        <v>0</v>
      </c>
      <c r="N223" s="10"/>
      <c r="O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</row>
    <row r="224" spans="1:22" x14ac:dyDescent="0.2">
      <c r="A224" s="12">
        <v>741</v>
      </c>
      <c r="C224" s="13" t="s">
        <v>244</v>
      </c>
      <c r="D224" s="10"/>
      <c r="E224" s="16">
        <v>5725983</v>
      </c>
      <c r="F224" s="10"/>
      <c r="G224" s="15">
        <v>5.497641417674985E-3</v>
      </c>
      <c r="I224" s="16">
        <v>7140911</v>
      </c>
      <c r="K224" s="16">
        <v>5154211</v>
      </c>
      <c r="L224" s="10"/>
      <c r="M224" s="15">
        <v>5.3919780108207405E-3</v>
      </c>
      <c r="N224" s="10"/>
      <c r="O224" s="16">
        <v>8444496</v>
      </c>
      <c r="Q224" s="16">
        <v>7649546</v>
      </c>
      <c r="R224" s="16">
        <v>7140911</v>
      </c>
      <c r="S224" s="16">
        <v>6653584</v>
      </c>
      <c r="T224" s="16">
        <v>6353600</v>
      </c>
      <c r="U224" s="16">
        <v>7140911</v>
      </c>
      <c r="V224" s="16">
        <v>8063878</v>
      </c>
    </row>
    <row r="225" spans="1:22" x14ac:dyDescent="0.2">
      <c r="A225" s="12">
        <v>742</v>
      </c>
      <c r="C225" s="13" t="s">
        <v>245</v>
      </c>
      <c r="D225" s="10"/>
      <c r="E225" s="16">
        <v>1291275</v>
      </c>
      <c r="F225" s="10"/>
      <c r="G225" s="15">
        <v>1.2397815845276276E-3</v>
      </c>
      <c r="I225" s="16">
        <v>1610358</v>
      </c>
      <c r="K225" s="16">
        <v>1163823</v>
      </c>
      <c r="L225" s="10"/>
      <c r="M225" s="15">
        <v>1.2175109370404765E-3</v>
      </c>
      <c r="N225" s="10"/>
      <c r="O225" s="16">
        <v>1906771</v>
      </c>
      <c r="Q225" s="16">
        <v>1725061</v>
      </c>
      <c r="R225" s="16">
        <v>1610358</v>
      </c>
      <c r="S225" s="16">
        <v>1500460</v>
      </c>
      <c r="T225" s="16">
        <v>1432810</v>
      </c>
      <c r="U225" s="16">
        <v>1610358</v>
      </c>
      <c r="V225" s="16">
        <v>1818498</v>
      </c>
    </row>
    <row r="226" spans="1:22" x14ac:dyDescent="0.2">
      <c r="A226" s="12">
        <v>743</v>
      </c>
      <c r="C226" s="13" t="s">
        <v>246</v>
      </c>
      <c r="D226" s="10"/>
      <c r="E226" s="16">
        <v>3375390</v>
      </c>
      <c r="F226" s="10"/>
      <c r="G226" s="15">
        <v>3.2407856014764471E-3</v>
      </c>
      <c r="I226" s="16">
        <v>4209471</v>
      </c>
      <c r="K226" s="16">
        <v>3312009</v>
      </c>
      <c r="L226" s="10"/>
      <c r="M226" s="15">
        <v>3.4647941146944477E-3</v>
      </c>
      <c r="N226" s="10"/>
      <c r="O226" s="16">
        <v>5426290</v>
      </c>
      <c r="Q226" s="16">
        <v>4509304</v>
      </c>
      <c r="R226" s="16">
        <v>4209471</v>
      </c>
      <c r="S226" s="16">
        <v>3922199</v>
      </c>
      <c r="T226" s="16">
        <v>3745362</v>
      </c>
      <c r="U226" s="16">
        <v>4209471</v>
      </c>
      <c r="V226" s="16">
        <v>4753548</v>
      </c>
    </row>
    <row r="227" spans="1:22" x14ac:dyDescent="0.2">
      <c r="A227" s="12">
        <v>744</v>
      </c>
      <c r="C227" s="13" t="s">
        <v>247</v>
      </c>
      <c r="D227" s="10"/>
      <c r="E227" s="16">
        <v>0</v>
      </c>
      <c r="F227" s="10"/>
      <c r="G227" s="15">
        <v>0</v>
      </c>
      <c r="I227" s="16">
        <v>0</v>
      </c>
      <c r="K227" s="16">
        <v>0</v>
      </c>
      <c r="L227" s="10"/>
      <c r="M227" s="15">
        <v>0</v>
      </c>
      <c r="N227" s="10"/>
      <c r="O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</row>
    <row r="228" spans="1:22" x14ac:dyDescent="0.2">
      <c r="A228" s="12">
        <v>745</v>
      </c>
      <c r="C228" s="13" t="s">
        <v>248</v>
      </c>
      <c r="D228" s="10"/>
      <c r="E228" s="16">
        <v>4477487</v>
      </c>
      <c r="F228" s="10"/>
      <c r="G228" s="15">
        <v>4.2989334991427684E-3</v>
      </c>
      <c r="I228" s="16">
        <v>5583904</v>
      </c>
      <c r="K228" s="16">
        <v>4060976</v>
      </c>
      <c r="L228" s="10"/>
      <c r="M228" s="15">
        <v>4.2483108560334628E-3</v>
      </c>
      <c r="N228" s="10"/>
      <c r="O228" s="16">
        <v>6653373</v>
      </c>
      <c r="Q228" s="16">
        <v>5981636</v>
      </c>
      <c r="R228" s="16">
        <v>5583904</v>
      </c>
      <c r="S228" s="16">
        <v>5202834</v>
      </c>
      <c r="T228" s="16">
        <v>4968259</v>
      </c>
      <c r="U228" s="16">
        <v>5583904</v>
      </c>
      <c r="V228" s="16">
        <v>6305627</v>
      </c>
    </row>
    <row r="229" spans="1:22" x14ac:dyDescent="0.2">
      <c r="A229" s="12">
        <v>747</v>
      </c>
      <c r="C229" s="13" t="s">
        <v>249</v>
      </c>
      <c r="D229" s="10"/>
      <c r="E229" s="16">
        <v>2739238</v>
      </c>
      <c r="F229" s="10"/>
      <c r="G229" s="15">
        <v>2.630002423048442E-3</v>
      </c>
      <c r="I229" s="16">
        <v>3416122</v>
      </c>
      <c r="K229" s="16">
        <v>2537671</v>
      </c>
      <c r="L229" s="10"/>
      <c r="M229" s="15">
        <v>2.6547355309699508E-3</v>
      </c>
      <c r="N229" s="10"/>
      <c r="O229" s="16">
        <v>4157640</v>
      </c>
      <c r="Q229" s="16">
        <v>3659446</v>
      </c>
      <c r="R229" s="16">
        <v>3416122</v>
      </c>
      <c r="S229" s="16">
        <v>3182991</v>
      </c>
      <c r="T229" s="16">
        <v>3039482</v>
      </c>
      <c r="U229" s="16">
        <v>3416122</v>
      </c>
      <c r="V229" s="16">
        <v>3857658</v>
      </c>
    </row>
    <row r="230" spans="1:22" x14ac:dyDescent="0.2">
      <c r="A230" s="12">
        <v>748</v>
      </c>
      <c r="C230" s="13" t="s">
        <v>250</v>
      </c>
      <c r="D230" s="10"/>
      <c r="E230" s="16">
        <v>1714343</v>
      </c>
      <c r="F230" s="10"/>
      <c r="G230" s="15">
        <v>1.6459781734475282E-3</v>
      </c>
      <c r="I230" s="16">
        <v>2137968</v>
      </c>
      <c r="K230" s="16">
        <v>1567310</v>
      </c>
      <c r="L230" s="10"/>
      <c r="M230" s="15">
        <v>1.639610867482389E-3</v>
      </c>
      <c r="N230" s="10"/>
      <c r="O230" s="16">
        <v>2567831</v>
      </c>
      <c r="Q230" s="16">
        <v>2290252</v>
      </c>
      <c r="R230" s="16">
        <v>2137968</v>
      </c>
      <c r="S230" s="16">
        <v>1992064</v>
      </c>
      <c r="T230" s="16">
        <v>1902249</v>
      </c>
      <c r="U230" s="16">
        <v>2137968</v>
      </c>
      <c r="V230" s="16">
        <v>2414302</v>
      </c>
    </row>
    <row r="231" spans="1:22" x14ac:dyDescent="0.2">
      <c r="A231" s="12">
        <v>749</v>
      </c>
      <c r="C231" s="13" t="s">
        <v>251</v>
      </c>
      <c r="D231" s="10"/>
      <c r="E231" s="16">
        <v>4139078</v>
      </c>
      <c r="F231" s="10"/>
      <c r="G231" s="15">
        <v>3.974019604481697E-3</v>
      </c>
      <c r="I231" s="16">
        <v>5161872</v>
      </c>
      <c r="K231" s="16">
        <v>3950083</v>
      </c>
      <c r="L231" s="10"/>
      <c r="M231" s="15">
        <v>4.1323021292025367E-3</v>
      </c>
      <c r="N231" s="10"/>
      <c r="O231" s="16">
        <v>6471689</v>
      </c>
      <c r="Q231" s="16">
        <v>5529543</v>
      </c>
      <c r="R231" s="16">
        <v>5161872</v>
      </c>
      <c r="S231" s="16">
        <v>4809604</v>
      </c>
      <c r="T231" s="16">
        <v>4592757</v>
      </c>
      <c r="U231" s="16">
        <v>5161872</v>
      </c>
      <c r="V231" s="16">
        <v>5829047</v>
      </c>
    </row>
    <row r="232" spans="1:22" x14ac:dyDescent="0.2">
      <c r="A232" s="12">
        <v>750</v>
      </c>
      <c r="C232" s="13" t="s">
        <v>252</v>
      </c>
      <c r="D232" s="10"/>
      <c r="E232" s="16">
        <v>0</v>
      </c>
      <c r="F232" s="10"/>
      <c r="G232" s="15">
        <v>0</v>
      </c>
      <c r="I232" s="16">
        <v>0</v>
      </c>
      <c r="K232" s="16">
        <v>0</v>
      </c>
      <c r="L232" s="10"/>
      <c r="M232" s="15">
        <v>0</v>
      </c>
      <c r="N232" s="10"/>
      <c r="O232" s="16">
        <v>0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</row>
    <row r="233" spans="1:22" x14ac:dyDescent="0.2">
      <c r="A233" s="12">
        <v>751</v>
      </c>
      <c r="C233" s="13" t="s">
        <v>253</v>
      </c>
      <c r="D233" s="10"/>
      <c r="E233" s="16">
        <v>93523</v>
      </c>
      <c r="F233" s="10"/>
      <c r="G233" s="15">
        <v>8.9793158624215514E-5</v>
      </c>
      <c r="I233" s="16">
        <v>116633</v>
      </c>
      <c r="K233" s="16">
        <v>76130</v>
      </c>
      <c r="L233" s="10"/>
      <c r="M233" s="15">
        <v>7.9642328449299355E-5</v>
      </c>
      <c r="N233" s="10"/>
      <c r="O233" s="16">
        <v>124730</v>
      </c>
      <c r="Q233" s="16">
        <v>124941</v>
      </c>
      <c r="R233" s="16">
        <v>116633</v>
      </c>
      <c r="S233" s="16">
        <v>108673</v>
      </c>
      <c r="T233" s="16">
        <v>103774</v>
      </c>
      <c r="U233" s="16">
        <v>116633</v>
      </c>
      <c r="V233" s="16">
        <v>131708</v>
      </c>
    </row>
    <row r="234" spans="1:22" x14ac:dyDescent="0.2">
      <c r="A234" s="12">
        <v>752</v>
      </c>
      <c r="C234" s="13" t="s">
        <v>254</v>
      </c>
      <c r="D234" s="10"/>
      <c r="E234" s="16">
        <v>6527729</v>
      </c>
      <c r="F234" s="10"/>
      <c r="G234" s="15">
        <v>6.2674157630930863E-3</v>
      </c>
      <c r="I234" s="16">
        <v>8140774</v>
      </c>
      <c r="K234" s="16">
        <v>5849586</v>
      </c>
      <c r="L234" s="10"/>
      <c r="M234" s="15">
        <v>6.1194309380688833E-3</v>
      </c>
      <c r="N234" s="10"/>
      <c r="O234" s="16">
        <v>9583776</v>
      </c>
      <c r="Q234" s="16">
        <v>8720627</v>
      </c>
      <c r="R234" s="16">
        <v>8140774</v>
      </c>
      <c r="S234" s="16">
        <v>7585212</v>
      </c>
      <c r="T234" s="16">
        <v>7243224</v>
      </c>
      <c r="U234" s="16">
        <v>8140774</v>
      </c>
      <c r="V234" s="16">
        <v>9192974</v>
      </c>
    </row>
    <row r="235" spans="1:22" x14ac:dyDescent="0.2">
      <c r="A235" s="12">
        <v>753</v>
      </c>
      <c r="C235" s="13" t="s">
        <v>255</v>
      </c>
      <c r="D235" s="10"/>
      <c r="E235" s="16">
        <v>5050613</v>
      </c>
      <c r="F235" s="10"/>
      <c r="G235" s="15">
        <v>4.8492045673130023E-3</v>
      </c>
      <c r="I235" s="16">
        <v>6298653</v>
      </c>
      <c r="K235" s="16">
        <v>4538504</v>
      </c>
      <c r="L235" s="10"/>
      <c r="M235" s="15">
        <v>4.7478678967729027E-3</v>
      </c>
      <c r="N235" s="10"/>
      <c r="O235" s="16">
        <v>7435741</v>
      </c>
      <c r="Q235" s="16">
        <v>6747295</v>
      </c>
      <c r="R235" s="16">
        <v>6298653</v>
      </c>
      <c r="S235" s="16">
        <v>5868806</v>
      </c>
      <c r="T235" s="16">
        <v>5604204</v>
      </c>
      <c r="U235" s="16">
        <v>6298653</v>
      </c>
      <c r="V235" s="16">
        <v>7112758</v>
      </c>
    </row>
    <row r="236" spans="1:22" x14ac:dyDescent="0.2">
      <c r="A236" s="12">
        <v>754</v>
      </c>
      <c r="C236" s="13" t="s">
        <v>256</v>
      </c>
      <c r="D236" s="10"/>
      <c r="E236" s="16">
        <v>3500484</v>
      </c>
      <c r="F236" s="10"/>
      <c r="G236" s="15">
        <v>3.3608912046468519E-3</v>
      </c>
      <c r="I236" s="16">
        <v>4365477</v>
      </c>
      <c r="K236" s="16">
        <v>3228095</v>
      </c>
      <c r="L236" s="10"/>
      <c r="M236" s="15">
        <v>3.3770084096151668E-3</v>
      </c>
      <c r="N236" s="10"/>
      <c r="O236" s="16">
        <v>5288807</v>
      </c>
      <c r="Q236" s="16">
        <v>4676422</v>
      </c>
      <c r="R236" s="16">
        <v>4365477</v>
      </c>
      <c r="S236" s="16">
        <v>4067558</v>
      </c>
      <c r="T236" s="16">
        <v>3884168</v>
      </c>
      <c r="U236" s="16">
        <v>4365477</v>
      </c>
      <c r="V236" s="16">
        <v>4929718</v>
      </c>
    </row>
    <row r="237" spans="1:22" x14ac:dyDescent="0.2">
      <c r="A237" s="12">
        <v>756</v>
      </c>
      <c r="C237" s="13" t="s">
        <v>257</v>
      </c>
      <c r="D237" s="10"/>
      <c r="E237" s="16">
        <v>6353439</v>
      </c>
      <c r="F237" s="10"/>
      <c r="G237" s="15">
        <v>6.100076070577041E-3</v>
      </c>
      <c r="I237" s="16">
        <v>7923416</v>
      </c>
      <c r="K237" s="16">
        <v>5841841</v>
      </c>
      <c r="L237" s="10"/>
      <c r="M237" s="15">
        <v>6.1113285145902325E-3</v>
      </c>
      <c r="N237" s="10"/>
      <c r="O237" s="16">
        <v>9571086</v>
      </c>
      <c r="Q237" s="16">
        <v>8487787</v>
      </c>
      <c r="R237" s="16">
        <v>7923416</v>
      </c>
      <c r="S237" s="16">
        <v>7382688</v>
      </c>
      <c r="T237" s="16">
        <v>7049831</v>
      </c>
      <c r="U237" s="16">
        <v>7923416</v>
      </c>
      <c r="V237" s="16">
        <v>8947522</v>
      </c>
    </row>
    <row r="238" spans="1:22" x14ac:dyDescent="0.2">
      <c r="A238" s="12">
        <v>757</v>
      </c>
      <c r="C238" s="13" t="s">
        <v>258</v>
      </c>
      <c r="D238" s="10"/>
      <c r="E238" s="16">
        <v>1771343</v>
      </c>
      <c r="F238" s="10"/>
      <c r="G238" s="15">
        <v>1.700704825882097E-3</v>
      </c>
      <c r="I238" s="16">
        <v>2209053</v>
      </c>
      <c r="K238" s="16">
        <v>1659067</v>
      </c>
      <c r="L238" s="10"/>
      <c r="M238" s="15">
        <v>1.7356008538782456E-3</v>
      </c>
      <c r="N238" s="10"/>
      <c r="O238" s="16">
        <v>2718163</v>
      </c>
      <c r="Q238" s="16">
        <v>2366400</v>
      </c>
      <c r="R238" s="16">
        <v>2209053</v>
      </c>
      <c r="S238" s="16">
        <v>2058298</v>
      </c>
      <c r="T238" s="16">
        <v>1965497</v>
      </c>
      <c r="U238" s="16">
        <v>2209053</v>
      </c>
      <c r="V238" s="16">
        <v>2494574</v>
      </c>
    </row>
    <row r="239" spans="1:22" x14ac:dyDescent="0.2">
      <c r="A239" s="12">
        <v>759</v>
      </c>
      <c r="C239" s="13" t="s">
        <v>259</v>
      </c>
      <c r="D239" s="10"/>
      <c r="E239" s="16">
        <v>0</v>
      </c>
      <c r="F239" s="10"/>
      <c r="G239" s="15">
        <v>0</v>
      </c>
      <c r="I239" s="16">
        <v>0</v>
      </c>
      <c r="K239" s="16">
        <v>0</v>
      </c>
      <c r="L239" s="10"/>
      <c r="M239" s="15">
        <v>0</v>
      </c>
      <c r="N239" s="10"/>
      <c r="O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</row>
    <row r="240" spans="1:22" x14ac:dyDescent="0.2">
      <c r="A240" s="12">
        <v>760</v>
      </c>
      <c r="C240" s="13" t="s">
        <v>260</v>
      </c>
      <c r="D240" s="10"/>
      <c r="E240" s="16">
        <v>0</v>
      </c>
      <c r="F240" s="10"/>
      <c r="G240" s="15">
        <v>0</v>
      </c>
      <c r="I240" s="16">
        <v>0</v>
      </c>
      <c r="K240" s="16">
        <v>0</v>
      </c>
      <c r="L240" s="10"/>
      <c r="M240" s="15">
        <v>0</v>
      </c>
      <c r="N240" s="10"/>
      <c r="O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6">
        <v>0</v>
      </c>
    </row>
    <row r="241" spans="1:22" x14ac:dyDescent="0.2">
      <c r="A241" s="12">
        <v>761</v>
      </c>
      <c r="C241" s="13" t="s">
        <v>261</v>
      </c>
      <c r="D241" s="10"/>
      <c r="E241" s="16">
        <v>1690472</v>
      </c>
      <c r="F241" s="10"/>
      <c r="G241" s="15">
        <v>1.6230590080589461E-3</v>
      </c>
      <c r="I241" s="16">
        <v>2108199</v>
      </c>
      <c r="K241" s="16">
        <v>1547665</v>
      </c>
      <c r="L241" s="10"/>
      <c r="M241" s="15">
        <v>1.6190597360800205E-3</v>
      </c>
      <c r="N241" s="10"/>
      <c r="O241" s="16">
        <v>2535645</v>
      </c>
      <c r="Q241" s="16">
        <v>2258362</v>
      </c>
      <c r="R241" s="16">
        <v>2108199</v>
      </c>
      <c r="S241" s="16">
        <v>1964326</v>
      </c>
      <c r="T241" s="16">
        <v>1875763</v>
      </c>
      <c r="U241" s="16">
        <v>2108199</v>
      </c>
      <c r="V241" s="16">
        <v>2380685</v>
      </c>
    </row>
    <row r="242" spans="1:22" x14ac:dyDescent="0.2">
      <c r="A242" s="12">
        <v>762</v>
      </c>
      <c r="C242" s="13" t="s">
        <v>262</v>
      </c>
      <c r="D242" s="10"/>
      <c r="E242" s="16">
        <v>0</v>
      </c>
      <c r="F242" s="10"/>
      <c r="G242" s="15">
        <v>0</v>
      </c>
      <c r="I242" s="16">
        <v>0</v>
      </c>
      <c r="K242" s="16">
        <v>0</v>
      </c>
      <c r="L242" s="10"/>
      <c r="M242" s="15">
        <v>0</v>
      </c>
      <c r="N242" s="10"/>
      <c r="O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</row>
    <row r="243" spans="1:22" x14ac:dyDescent="0.2">
      <c r="A243" s="12">
        <v>765</v>
      </c>
      <c r="C243" s="13" t="s">
        <v>263</v>
      </c>
      <c r="D243" s="10"/>
      <c r="E243" s="16">
        <v>18147767</v>
      </c>
      <c r="F243" s="10"/>
      <c r="G243" s="15">
        <v>1.7424068724098209E-2</v>
      </c>
      <c r="I243" s="16">
        <v>22632201</v>
      </c>
      <c r="K243" s="16">
        <v>16928707</v>
      </c>
      <c r="L243" s="10"/>
      <c r="M243" s="15">
        <v>1.7709637950441913E-2</v>
      </c>
      <c r="N243" s="10"/>
      <c r="O243" s="16">
        <v>27735454</v>
      </c>
      <c r="Q243" s="16">
        <v>24244253</v>
      </c>
      <c r="R243" s="16">
        <v>22632201</v>
      </c>
      <c r="S243" s="16">
        <v>21087682</v>
      </c>
      <c r="T243" s="16">
        <v>20136920</v>
      </c>
      <c r="U243" s="16">
        <v>22632201</v>
      </c>
      <c r="V243" s="16">
        <v>25557427</v>
      </c>
    </row>
    <row r="244" spans="1:22" x14ac:dyDescent="0.2">
      <c r="A244" s="12">
        <v>766</v>
      </c>
      <c r="C244" s="13" t="s">
        <v>264</v>
      </c>
      <c r="D244" s="10"/>
      <c r="E244" s="16">
        <v>118675</v>
      </c>
      <c r="F244" s="10"/>
      <c r="G244" s="15">
        <v>1.1394228805518435E-4</v>
      </c>
      <c r="I244" s="16">
        <v>148000</v>
      </c>
      <c r="K244" s="16">
        <v>118681</v>
      </c>
      <c r="L244" s="10"/>
      <c r="M244" s="15">
        <v>1.2415630378412147E-4</v>
      </c>
      <c r="N244" s="10"/>
      <c r="O244" s="16">
        <v>194444</v>
      </c>
      <c r="Q244" s="16">
        <v>158542</v>
      </c>
      <c r="R244" s="16">
        <v>148000</v>
      </c>
      <c r="S244" s="16">
        <v>137900</v>
      </c>
      <c r="T244" s="16">
        <v>131682</v>
      </c>
      <c r="U244" s="16">
        <v>148000</v>
      </c>
      <c r="V244" s="16">
        <v>167129</v>
      </c>
    </row>
    <row r="245" spans="1:22" x14ac:dyDescent="0.2">
      <c r="A245" s="12">
        <v>767</v>
      </c>
      <c r="C245" s="13" t="s">
        <v>265</v>
      </c>
      <c r="D245" s="10"/>
      <c r="E245" s="16">
        <v>14097391</v>
      </c>
      <c r="F245" s="10"/>
      <c r="G245" s="15">
        <v>1.3535214490335163E-2</v>
      </c>
      <c r="I245" s="16">
        <v>17580951</v>
      </c>
      <c r="K245" s="16">
        <v>13238167</v>
      </c>
      <c r="L245" s="10"/>
      <c r="M245" s="15">
        <v>1.3848851014238448E-2</v>
      </c>
      <c r="N245" s="10"/>
      <c r="O245" s="16">
        <v>21688991</v>
      </c>
      <c r="Q245" s="16">
        <v>18833212</v>
      </c>
      <c r="R245" s="16">
        <v>17580951</v>
      </c>
      <c r="S245" s="16">
        <v>16381151</v>
      </c>
      <c r="T245" s="16">
        <v>15642588</v>
      </c>
      <c r="U245" s="16">
        <v>17580951</v>
      </c>
      <c r="V245" s="16">
        <v>19853299</v>
      </c>
    </row>
    <row r="246" spans="1:22" x14ac:dyDescent="0.2">
      <c r="A246" s="12">
        <v>768</v>
      </c>
      <c r="C246" s="13" t="s">
        <v>266</v>
      </c>
      <c r="D246" s="10"/>
      <c r="E246" s="16">
        <v>3866076</v>
      </c>
      <c r="F246" s="10"/>
      <c r="G246" s="15">
        <v>3.7119042422637735E-3</v>
      </c>
      <c r="I246" s="16">
        <v>4821409</v>
      </c>
      <c r="K246" s="16">
        <v>3538918</v>
      </c>
      <c r="L246" s="10"/>
      <c r="M246" s="15">
        <v>3.7021701306957974E-3</v>
      </c>
      <c r="N246" s="10"/>
      <c r="O246" s="16">
        <v>5798050</v>
      </c>
      <c r="Q246" s="16">
        <v>5164830</v>
      </c>
      <c r="R246" s="16">
        <v>4821409</v>
      </c>
      <c r="S246" s="16">
        <v>4492375</v>
      </c>
      <c r="T246" s="16">
        <v>4289831</v>
      </c>
      <c r="U246" s="16">
        <v>4821409</v>
      </c>
      <c r="V246" s="16">
        <v>5444579</v>
      </c>
    </row>
    <row r="247" spans="1:22" x14ac:dyDescent="0.2">
      <c r="A247" s="12">
        <v>769</v>
      </c>
      <c r="C247" s="13" t="s">
        <v>267</v>
      </c>
      <c r="D247" s="10"/>
      <c r="E247" s="16">
        <v>8845622</v>
      </c>
      <c r="F247" s="10"/>
      <c r="G247" s="15">
        <v>8.4928756867958723E-3</v>
      </c>
      <c r="I247" s="16">
        <v>11031434</v>
      </c>
      <c r="K247" s="16">
        <v>8339484</v>
      </c>
      <c r="L247" s="10"/>
      <c r="M247" s="15">
        <v>8.7241889232841808E-3</v>
      </c>
      <c r="N247" s="10"/>
      <c r="O247" s="16">
        <v>13663145</v>
      </c>
      <c r="Q247" s="16">
        <v>11817184</v>
      </c>
      <c r="R247" s="16">
        <v>11031434</v>
      </c>
      <c r="S247" s="16">
        <v>10278601</v>
      </c>
      <c r="T247" s="16">
        <v>9815179</v>
      </c>
      <c r="U247" s="16">
        <v>11031434</v>
      </c>
      <c r="V247" s="16">
        <v>12457253</v>
      </c>
    </row>
    <row r="248" spans="1:22" x14ac:dyDescent="0.2">
      <c r="A248" s="12">
        <v>770</v>
      </c>
      <c r="C248" s="13" t="s">
        <v>268</v>
      </c>
      <c r="D248" s="10"/>
      <c r="E248" s="16">
        <v>4048189</v>
      </c>
      <c r="F248" s="10"/>
      <c r="G248" s="15">
        <v>3.8867548123803501E-3</v>
      </c>
      <c r="I248" s="16">
        <v>5048523</v>
      </c>
      <c r="K248" s="16">
        <v>3815215</v>
      </c>
      <c r="L248" s="10"/>
      <c r="M248" s="15">
        <v>3.9912132724643917E-3</v>
      </c>
      <c r="N248" s="10"/>
      <c r="O248" s="16">
        <v>6250727</v>
      </c>
      <c r="Q248" s="16">
        <v>5408121</v>
      </c>
      <c r="R248" s="16">
        <v>5048523</v>
      </c>
      <c r="S248" s="16">
        <v>4703990</v>
      </c>
      <c r="T248" s="16">
        <v>4491905</v>
      </c>
      <c r="U248" s="16">
        <v>5048523</v>
      </c>
      <c r="V248" s="16">
        <v>5701048</v>
      </c>
    </row>
    <row r="249" spans="1:22" x14ac:dyDescent="0.2">
      <c r="A249" s="12">
        <v>771</v>
      </c>
      <c r="C249" s="13" t="s">
        <v>269</v>
      </c>
      <c r="D249" s="10"/>
      <c r="E249" s="16">
        <v>2395446</v>
      </c>
      <c r="F249" s="10"/>
      <c r="G249" s="15">
        <v>2.2999199804286889E-3</v>
      </c>
      <c r="I249" s="16">
        <v>2987376</v>
      </c>
      <c r="K249" s="16">
        <v>2255274</v>
      </c>
      <c r="L249" s="10"/>
      <c r="M249" s="15">
        <v>2.3593110481593968E-3</v>
      </c>
      <c r="N249" s="10"/>
      <c r="O249" s="16">
        <v>3694969</v>
      </c>
      <c r="Q249" s="16">
        <v>3200162</v>
      </c>
      <c r="R249" s="16">
        <v>2987376</v>
      </c>
      <c r="S249" s="16">
        <v>2783505</v>
      </c>
      <c r="T249" s="16">
        <v>2658007</v>
      </c>
      <c r="U249" s="16">
        <v>2987376</v>
      </c>
      <c r="V249" s="16">
        <v>3373496</v>
      </c>
    </row>
    <row r="250" spans="1:22" x14ac:dyDescent="0.2">
      <c r="A250" s="12">
        <v>772</v>
      </c>
      <c r="C250" s="13" t="s">
        <v>270</v>
      </c>
      <c r="D250" s="10"/>
      <c r="E250" s="16">
        <v>4339144</v>
      </c>
      <c r="F250" s="10"/>
      <c r="G250" s="15">
        <v>4.1661070217816282E-3</v>
      </c>
      <c r="I250" s="16">
        <v>5411375</v>
      </c>
      <c r="K250" s="16">
        <v>4001400</v>
      </c>
      <c r="L250" s="10"/>
      <c r="M250" s="15">
        <v>4.1859864601930166E-3</v>
      </c>
      <c r="N250" s="10"/>
      <c r="O250" s="16">
        <v>6555766</v>
      </c>
      <c r="Q250" s="16">
        <v>5796818</v>
      </c>
      <c r="R250" s="16">
        <v>5411375</v>
      </c>
      <c r="S250" s="16">
        <v>5042079</v>
      </c>
      <c r="T250" s="16">
        <v>4814752</v>
      </c>
      <c r="U250" s="16">
        <v>5411375</v>
      </c>
      <c r="V250" s="16">
        <v>6110798</v>
      </c>
    </row>
    <row r="251" spans="1:22" x14ac:dyDescent="0.2">
      <c r="A251" s="12">
        <v>773</v>
      </c>
      <c r="C251" s="13" t="s">
        <v>271</v>
      </c>
      <c r="D251" s="10"/>
      <c r="E251" s="16">
        <v>3003057</v>
      </c>
      <c r="F251" s="10"/>
      <c r="G251" s="15">
        <v>2.8833007938120457E-3</v>
      </c>
      <c r="I251" s="16">
        <v>3745132</v>
      </c>
      <c r="K251" s="16">
        <v>2830917</v>
      </c>
      <c r="L251" s="10"/>
      <c r="M251" s="15">
        <v>2.9615092871031145E-3</v>
      </c>
      <c r="N251" s="10"/>
      <c r="O251" s="16">
        <v>4638085</v>
      </c>
      <c r="Q251" s="16">
        <v>4011891</v>
      </c>
      <c r="R251" s="16">
        <v>3745132</v>
      </c>
      <c r="S251" s="16">
        <v>3489548</v>
      </c>
      <c r="T251" s="16">
        <v>3332218</v>
      </c>
      <c r="U251" s="16">
        <v>3745132</v>
      </c>
      <c r="V251" s="16">
        <v>4229193</v>
      </c>
    </row>
    <row r="252" spans="1:22" x14ac:dyDescent="0.2">
      <c r="A252" s="12">
        <v>774</v>
      </c>
      <c r="C252" s="13" t="s">
        <v>272</v>
      </c>
      <c r="D252" s="10"/>
      <c r="E252" s="16">
        <v>3142565</v>
      </c>
      <c r="F252" s="10"/>
      <c r="G252" s="15">
        <v>3.0172454203026282E-3</v>
      </c>
      <c r="I252" s="16">
        <v>3919114</v>
      </c>
      <c r="K252" s="16">
        <v>2824108</v>
      </c>
      <c r="L252" s="10"/>
      <c r="M252" s="15">
        <v>2.9543855389331862E-3</v>
      </c>
      <c r="N252" s="10"/>
      <c r="O252" s="16">
        <v>4626928</v>
      </c>
      <c r="Q252" s="16">
        <v>4198266</v>
      </c>
      <c r="R252" s="16">
        <v>3919114</v>
      </c>
      <c r="S252" s="16">
        <v>3651657</v>
      </c>
      <c r="T252" s="16">
        <v>3487018</v>
      </c>
      <c r="U252" s="16">
        <v>3919114</v>
      </c>
      <c r="V252" s="16">
        <v>4425662</v>
      </c>
    </row>
    <row r="253" spans="1:22" x14ac:dyDescent="0.2">
      <c r="A253" s="12">
        <v>775</v>
      </c>
      <c r="C253" s="13" t="s">
        <v>273</v>
      </c>
      <c r="D253" s="10"/>
      <c r="E253" s="16">
        <v>3372426</v>
      </c>
      <c r="F253" s="10"/>
      <c r="G253" s="15">
        <v>3.2379401047263486E-3</v>
      </c>
      <c r="I253" s="16">
        <v>4205775</v>
      </c>
      <c r="K253" s="16">
        <v>3129689</v>
      </c>
      <c r="L253" s="10"/>
      <c r="M253" s="15">
        <v>3.2740637380587211E-3</v>
      </c>
      <c r="N253" s="10"/>
      <c r="O253" s="16">
        <v>5127583</v>
      </c>
      <c r="Q253" s="16">
        <v>4505345</v>
      </c>
      <c r="R253" s="16">
        <v>4205775</v>
      </c>
      <c r="S253" s="16">
        <v>3918755</v>
      </c>
      <c r="T253" s="16">
        <v>3742073</v>
      </c>
      <c r="U253" s="16">
        <v>4205775</v>
      </c>
      <c r="V253" s="16">
        <v>4749374</v>
      </c>
    </row>
    <row r="254" spans="1:22" x14ac:dyDescent="0.2">
      <c r="A254" s="12">
        <v>776</v>
      </c>
      <c r="C254" s="13" t="s">
        <v>274</v>
      </c>
      <c r="D254" s="10"/>
      <c r="E254" s="16">
        <v>3323419</v>
      </c>
      <c r="F254" s="10"/>
      <c r="G254" s="15">
        <v>3.1908872326534107E-3</v>
      </c>
      <c r="I254" s="16">
        <v>4144658</v>
      </c>
      <c r="K254" s="16">
        <v>3080799</v>
      </c>
      <c r="L254" s="10"/>
      <c r="M254" s="15">
        <v>3.222918502450742E-3</v>
      </c>
      <c r="N254" s="10"/>
      <c r="O254" s="16">
        <v>5047484</v>
      </c>
      <c r="Q254" s="16">
        <v>4439875</v>
      </c>
      <c r="R254" s="16">
        <v>4144658</v>
      </c>
      <c r="S254" s="16">
        <v>3861809</v>
      </c>
      <c r="T254" s="16">
        <v>3687695</v>
      </c>
      <c r="U254" s="16">
        <v>4144658</v>
      </c>
      <c r="V254" s="16">
        <v>4680358</v>
      </c>
    </row>
    <row r="255" spans="1:22" x14ac:dyDescent="0.2">
      <c r="A255" s="12">
        <v>777</v>
      </c>
      <c r="C255" s="13" t="s">
        <v>275</v>
      </c>
      <c r="D255" s="10"/>
      <c r="E255" s="16">
        <v>17558930</v>
      </c>
      <c r="F255" s="10"/>
      <c r="G255" s="15">
        <v>1.6858713245818797E-2</v>
      </c>
      <c r="I255" s="16">
        <v>21897858</v>
      </c>
      <c r="K255" s="16">
        <v>17064316</v>
      </c>
      <c r="L255" s="10"/>
      <c r="M255" s="15">
        <v>1.7851502816893735E-2</v>
      </c>
      <c r="N255" s="10"/>
      <c r="O255" s="16">
        <v>27957632</v>
      </c>
      <c r="Q255" s="16">
        <v>23457604</v>
      </c>
      <c r="R255" s="16">
        <v>21897858</v>
      </c>
      <c r="S255" s="16">
        <v>20403454</v>
      </c>
      <c r="T255" s="16">
        <v>19483541</v>
      </c>
      <c r="U255" s="16">
        <v>21897858</v>
      </c>
      <c r="V255" s="16">
        <v>24728169</v>
      </c>
    </row>
    <row r="256" spans="1:22" x14ac:dyDescent="0.2">
      <c r="A256" s="12">
        <v>778</v>
      </c>
      <c r="C256" s="13" t="s">
        <v>276</v>
      </c>
      <c r="D256" s="10"/>
      <c r="E256" s="16">
        <v>3404175</v>
      </c>
      <c r="F256" s="10"/>
      <c r="G256" s="15">
        <v>3.2684231634069441E-3</v>
      </c>
      <c r="I256" s="16">
        <v>4245369</v>
      </c>
      <c r="K256" s="16">
        <v>2923243</v>
      </c>
      <c r="L256" s="10"/>
      <c r="M256" s="15">
        <v>3.0580936192336674E-3</v>
      </c>
      <c r="N256" s="10"/>
      <c r="O256" s="16">
        <v>4789348</v>
      </c>
      <c r="Q256" s="16">
        <v>4547759</v>
      </c>
      <c r="R256" s="16">
        <v>4245369</v>
      </c>
      <c r="S256" s="16">
        <v>3955647</v>
      </c>
      <c r="T256" s="16">
        <v>3777302</v>
      </c>
      <c r="U256" s="16">
        <v>4245369</v>
      </c>
      <c r="V256" s="16">
        <v>4794085</v>
      </c>
    </row>
    <row r="257" spans="1:22" x14ac:dyDescent="0.2">
      <c r="A257" s="12">
        <v>785</v>
      </c>
      <c r="C257" s="13" t="s">
        <v>277</v>
      </c>
      <c r="D257" s="10"/>
      <c r="E257" s="16">
        <v>3954429</v>
      </c>
      <c r="F257" s="10"/>
      <c r="G257" s="15">
        <v>3.7967341682435926E-3</v>
      </c>
      <c r="I257" s="16">
        <v>4931595</v>
      </c>
      <c r="K257" s="16">
        <v>3430989</v>
      </c>
      <c r="L257" s="10"/>
      <c r="M257" s="15">
        <v>3.5892622924771642E-3</v>
      </c>
      <c r="N257" s="10"/>
      <c r="O257" s="16">
        <v>5621223</v>
      </c>
      <c r="Q257" s="16">
        <v>5282864</v>
      </c>
      <c r="R257" s="16">
        <v>4931595</v>
      </c>
      <c r="S257" s="16">
        <v>4595042</v>
      </c>
      <c r="T257" s="16">
        <v>4387869</v>
      </c>
      <c r="U257" s="16">
        <v>4931595</v>
      </c>
      <c r="V257" s="16">
        <v>5569007</v>
      </c>
    </row>
    <row r="258" spans="1:22" x14ac:dyDescent="0.2">
      <c r="A258" s="12">
        <v>786</v>
      </c>
      <c r="C258" s="13" t="s">
        <v>278</v>
      </c>
      <c r="D258" s="10"/>
      <c r="E258" s="16">
        <v>0</v>
      </c>
      <c r="F258" s="10"/>
      <c r="G258" s="15">
        <v>0</v>
      </c>
      <c r="I258" s="16">
        <v>0</v>
      </c>
      <c r="K258" s="16">
        <v>27560</v>
      </c>
      <c r="L258" s="10"/>
      <c r="M258" s="15">
        <v>2.8831018536785549E-5</v>
      </c>
      <c r="N258" s="10"/>
      <c r="O258" s="16">
        <v>45153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</row>
    <row r="259" spans="1:22" x14ac:dyDescent="0.2">
      <c r="A259" s="12">
        <v>794</v>
      </c>
      <c r="C259" s="13" t="s">
        <v>279</v>
      </c>
      <c r="D259" s="10"/>
      <c r="E259" s="16">
        <v>3990108</v>
      </c>
      <c r="F259" s="10"/>
      <c r="G259" s="15">
        <v>3.8309900163143932E-3</v>
      </c>
      <c r="I259" s="16">
        <v>4976090</v>
      </c>
      <c r="K259" s="16">
        <v>3978102</v>
      </c>
      <c r="L259" s="10"/>
      <c r="M259" s="15">
        <v>4.1616140847472562E-3</v>
      </c>
      <c r="N259" s="10"/>
      <c r="O259" s="16">
        <v>6517596</v>
      </c>
      <c r="Q259" s="16">
        <v>5330528</v>
      </c>
      <c r="R259" s="16">
        <v>4976090</v>
      </c>
      <c r="S259" s="16">
        <v>4636500</v>
      </c>
      <c r="T259" s="16">
        <v>4427458</v>
      </c>
      <c r="U259" s="16">
        <v>4976090</v>
      </c>
      <c r="V259" s="16">
        <v>5619253</v>
      </c>
    </row>
    <row r="260" spans="1:22" x14ac:dyDescent="0.2">
      <c r="A260" s="12">
        <v>820</v>
      </c>
      <c r="C260" s="13" t="s">
        <v>280</v>
      </c>
      <c r="D260" s="10"/>
      <c r="E260" s="16">
        <v>0</v>
      </c>
      <c r="F260" s="10"/>
      <c r="G260" s="15">
        <v>0</v>
      </c>
      <c r="I260" s="16">
        <v>0</v>
      </c>
      <c r="K260" s="16">
        <v>0</v>
      </c>
      <c r="L260" s="10"/>
      <c r="M260" s="15">
        <v>0</v>
      </c>
      <c r="N260" s="10"/>
      <c r="O260" s="16">
        <v>0</v>
      </c>
      <c r="Q260" s="16">
        <v>0</v>
      </c>
      <c r="R260" s="16">
        <v>0</v>
      </c>
      <c r="S260" s="16">
        <v>0</v>
      </c>
      <c r="T260" s="16">
        <v>0</v>
      </c>
      <c r="U260" s="16">
        <v>0</v>
      </c>
      <c r="V260" s="16">
        <v>0</v>
      </c>
    </row>
    <row r="261" spans="1:22" x14ac:dyDescent="0.2">
      <c r="A261" s="12">
        <v>834</v>
      </c>
      <c r="C261" s="13" t="s">
        <v>281</v>
      </c>
      <c r="D261" s="10"/>
      <c r="E261" s="16">
        <v>0</v>
      </c>
      <c r="F261" s="10"/>
      <c r="G261" s="15">
        <v>0</v>
      </c>
      <c r="I261" s="16">
        <v>0</v>
      </c>
      <c r="K261" s="16">
        <v>0</v>
      </c>
      <c r="L261" s="10"/>
      <c r="M261" s="15">
        <v>0</v>
      </c>
      <c r="N261" s="10"/>
      <c r="O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  <c r="V261" s="16">
        <v>0</v>
      </c>
    </row>
    <row r="262" spans="1:22" x14ac:dyDescent="0.2">
      <c r="A262" s="12">
        <v>837</v>
      </c>
      <c r="C262" s="13" t="s">
        <v>282</v>
      </c>
      <c r="D262" s="10"/>
      <c r="E262" s="16">
        <v>0</v>
      </c>
      <c r="F262" s="10"/>
      <c r="G262" s="15">
        <v>0</v>
      </c>
      <c r="I262" s="16">
        <v>0</v>
      </c>
      <c r="K262" s="16">
        <v>0</v>
      </c>
      <c r="L262" s="10"/>
      <c r="M262" s="15">
        <v>0</v>
      </c>
      <c r="N262" s="10"/>
      <c r="O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</row>
    <row r="263" spans="1:22" x14ac:dyDescent="0.2">
      <c r="A263" s="12">
        <v>838</v>
      </c>
      <c r="C263" s="13" t="s">
        <v>283</v>
      </c>
      <c r="D263" s="10"/>
      <c r="E263" s="16">
        <v>0</v>
      </c>
      <c r="F263" s="10"/>
      <c r="G263" s="15">
        <v>0</v>
      </c>
      <c r="I263" s="16">
        <v>0</v>
      </c>
      <c r="K263" s="16">
        <v>0</v>
      </c>
      <c r="L263" s="10"/>
      <c r="M263" s="15">
        <v>0</v>
      </c>
      <c r="N263" s="10"/>
      <c r="O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</row>
    <row r="264" spans="1:22" x14ac:dyDescent="0.2">
      <c r="A264" s="12">
        <v>839</v>
      </c>
      <c r="C264" s="13" t="s">
        <v>284</v>
      </c>
      <c r="D264" s="10"/>
      <c r="E264" s="16">
        <v>0</v>
      </c>
      <c r="F264" s="10"/>
      <c r="G264" s="15">
        <v>0</v>
      </c>
      <c r="I264" s="16">
        <v>0</v>
      </c>
      <c r="K264" s="16">
        <v>0</v>
      </c>
      <c r="L264" s="10"/>
      <c r="M264" s="15">
        <v>0</v>
      </c>
      <c r="N264" s="10"/>
      <c r="O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</row>
    <row r="265" spans="1:22" x14ac:dyDescent="0.2">
      <c r="A265" s="12">
        <v>840</v>
      </c>
      <c r="C265" s="13" t="s">
        <v>285</v>
      </c>
      <c r="D265" s="10"/>
      <c r="E265" s="16">
        <v>0</v>
      </c>
      <c r="F265" s="10"/>
      <c r="G265" s="15">
        <v>0</v>
      </c>
      <c r="I265" s="16">
        <v>0</v>
      </c>
      <c r="K265" s="16">
        <v>0</v>
      </c>
      <c r="L265" s="10"/>
      <c r="M265" s="15">
        <v>0</v>
      </c>
      <c r="N265" s="10"/>
      <c r="O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</row>
    <row r="266" spans="1:22" x14ac:dyDescent="0.2">
      <c r="A266" s="12">
        <v>841</v>
      </c>
      <c r="C266" s="13" t="s">
        <v>286</v>
      </c>
      <c r="D266" s="10"/>
      <c r="E266" s="16">
        <v>371839</v>
      </c>
      <c r="F266" s="10"/>
      <c r="G266" s="15">
        <v>3.5701055820605202E-4</v>
      </c>
      <c r="I266" s="16">
        <v>463723</v>
      </c>
      <c r="K266" s="16">
        <v>334697</v>
      </c>
      <c r="L266" s="10"/>
      <c r="M266" s="15">
        <v>3.5013684290751383E-4</v>
      </c>
      <c r="N266" s="10"/>
      <c r="O266" s="16">
        <v>548357</v>
      </c>
      <c r="Q266" s="16">
        <v>496753</v>
      </c>
      <c r="R266" s="16">
        <v>463723</v>
      </c>
      <c r="S266" s="16">
        <v>432077</v>
      </c>
      <c r="T266" s="16">
        <v>412596</v>
      </c>
      <c r="U266" s="16">
        <v>463723</v>
      </c>
      <c r="V266" s="16">
        <v>523659</v>
      </c>
    </row>
    <row r="267" spans="1:22" x14ac:dyDescent="0.2">
      <c r="A267" s="12">
        <v>842</v>
      </c>
      <c r="C267" s="13" t="s">
        <v>287</v>
      </c>
      <c r="D267" s="10"/>
      <c r="E267" s="16">
        <v>0</v>
      </c>
      <c r="F267" s="10"/>
      <c r="G267" s="15">
        <v>0</v>
      </c>
      <c r="I267" s="16">
        <v>0</v>
      </c>
      <c r="K267" s="16">
        <v>0</v>
      </c>
      <c r="L267" s="10"/>
      <c r="M267" s="15">
        <v>0</v>
      </c>
      <c r="N267" s="10"/>
      <c r="O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</row>
    <row r="268" spans="1:22" x14ac:dyDescent="0.2">
      <c r="A268" s="12">
        <v>844</v>
      </c>
      <c r="C268" s="13" t="s">
        <v>288</v>
      </c>
      <c r="D268" s="10"/>
      <c r="E268" s="16">
        <v>0</v>
      </c>
      <c r="F268" s="10"/>
      <c r="G268" s="15">
        <v>0</v>
      </c>
      <c r="I268" s="16">
        <v>0</v>
      </c>
      <c r="K268" s="16">
        <v>0</v>
      </c>
      <c r="L268" s="10"/>
      <c r="M268" s="15">
        <v>0</v>
      </c>
      <c r="N268" s="10"/>
      <c r="O268" s="16"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v>0</v>
      </c>
    </row>
    <row r="269" spans="1:22" x14ac:dyDescent="0.2">
      <c r="A269" s="12">
        <v>845</v>
      </c>
      <c r="C269" s="13" t="s">
        <v>289</v>
      </c>
      <c r="D269" s="10"/>
      <c r="E269" s="16">
        <v>0</v>
      </c>
      <c r="F269" s="10"/>
      <c r="G269" s="15">
        <v>0</v>
      </c>
      <c r="I269" s="16">
        <v>0</v>
      </c>
      <c r="K269" s="16">
        <v>0</v>
      </c>
      <c r="L269" s="10"/>
      <c r="M269" s="15">
        <v>0</v>
      </c>
      <c r="N269" s="10"/>
      <c r="O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v>0</v>
      </c>
    </row>
    <row r="270" spans="1:22" x14ac:dyDescent="0.2">
      <c r="A270" s="12">
        <v>847</v>
      </c>
      <c r="C270" s="13" t="s">
        <v>290</v>
      </c>
      <c r="D270" s="10"/>
      <c r="E270" s="16">
        <v>0</v>
      </c>
      <c r="F270" s="10"/>
      <c r="G270" s="15">
        <v>0</v>
      </c>
      <c r="I270" s="16">
        <v>0</v>
      </c>
      <c r="K270" s="16">
        <v>0</v>
      </c>
      <c r="L270" s="10"/>
      <c r="M270" s="15">
        <v>0</v>
      </c>
      <c r="N270" s="10"/>
      <c r="O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</row>
    <row r="271" spans="1:22" x14ac:dyDescent="0.2">
      <c r="A271" s="12">
        <v>848</v>
      </c>
      <c r="C271" s="13" t="s">
        <v>291</v>
      </c>
      <c r="D271" s="10"/>
      <c r="E271" s="16">
        <v>5785008</v>
      </c>
      <c r="F271" s="10"/>
      <c r="G271" s="15">
        <v>5.5543132640261195E-3</v>
      </c>
      <c r="I271" s="16">
        <v>7214522</v>
      </c>
      <c r="K271" s="16">
        <v>5284633</v>
      </c>
      <c r="L271" s="10"/>
      <c r="M271" s="15">
        <v>5.5284160596808466E-3</v>
      </c>
      <c r="N271" s="10"/>
      <c r="O271" s="16">
        <v>8658174</v>
      </c>
      <c r="Q271" s="16">
        <v>7728400</v>
      </c>
      <c r="R271" s="16">
        <v>7214522</v>
      </c>
      <c r="S271" s="16">
        <v>6722172</v>
      </c>
      <c r="T271" s="16">
        <v>6419095</v>
      </c>
      <c r="U271" s="16">
        <v>7214522</v>
      </c>
      <c r="V271" s="16">
        <v>8147003</v>
      </c>
    </row>
    <row r="272" spans="1:22" x14ac:dyDescent="0.2">
      <c r="A272" s="12">
        <v>850</v>
      </c>
      <c r="C272" s="13" t="s">
        <v>292</v>
      </c>
      <c r="D272" s="10"/>
      <c r="E272" s="16">
        <v>0</v>
      </c>
      <c r="F272" s="10"/>
      <c r="G272" s="15">
        <v>0</v>
      </c>
      <c r="I272" s="16">
        <v>0</v>
      </c>
      <c r="K272" s="16">
        <v>0</v>
      </c>
      <c r="L272" s="10"/>
      <c r="M272" s="15">
        <v>0</v>
      </c>
      <c r="N272" s="10"/>
      <c r="O272" s="16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v>0</v>
      </c>
    </row>
    <row r="273" spans="1:22" x14ac:dyDescent="0.2">
      <c r="A273" s="12">
        <v>851</v>
      </c>
      <c r="C273" s="13" t="s">
        <v>293</v>
      </c>
      <c r="D273" s="10"/>
      <c r="E273" s="16">
        <v>165037</v>
      </c>
      <c r="F273" s="10"/>
      <c r="G273" s="15">
        <v>1.584552265452937E-4</v>
      </c>
      <c r="I273" s="16">
        <v>205818</v>
      </c>
      <c r="K273" s="16">
        <v>136368</v>
      </c>
      <c r="L273" s="10"/>
      <c r="M273" s="15">
        <v>1.4265872753915358E-4</v>
      </c>
      <c r="N273" s="10"/>
      <c r="O273" s="16">
        <v>223421</v>
      </c>
      <c r="Q273" s="16">
        <v>220478</v>
      </c>
      <c r="R273" s="16">
        <v>205818</v>
      </c>
      <c r="S273" s="16">
        <v>191772</v>
      </c>
      <c r="T273" s="16">
        <v>183126</v>
      </c>
      <c r="U273" s="16">
        <v>205818</v>
      </c>
      <c r="V273" s="16">
        <v>232420</v>
      </c>
    </row>
    <row r="274" spans="1:22" x14ac:dyDescent="0.2">
      <c r="A274" s="12">
        <v>852</v>
      </c>
      <c r="C274" s="13" t="s">
        <v>294</v>
      </c>
      <c r="D274" s="10"/>
      <c r="E274" s="16">
        <v>210361</v>
      </c>
      <c r="F274" s="10"/>
      <c r="G274" s="15">
        <v>2.0197243395720123E-4</v>
      </c>
      <c r="I274" s="16">
        <v>262343</v>
      </c>
      <c r="K274" s="16">
        <v>197471</v>
      </c>
      <c r="L274" s="10"/>
      <c r="M274" s="15">
        <v>2.0658029628149575E-4</v>
      </c>
      <c r="N274" s="10"/>
      <c r="O274" s="16">
        <v>323530</v>
      </c>
      <c r="Q274" s="16">
        <v>281029</v>
      </c>
      <c r="R274" s="16">
        <v>262343</v>
      </c>
      <c r="S274" s="16">
        <v>244440</v>
      </c>
      <c r="T274" s="16">
        <v>233419</v>
      </c>
      <c r="U274" s="16">
        <v>262343</v>
      </c>
      <c r="V274" s="16">
        <v>296251</v>
      </c>
    </row>
    <row r="275" spans="1:22" x14ac:dyDescent="0.2">
      <c r="A275" s="12">
        <v>853</v>
      </c>
      <c r="C275" s="13" t="s">
        <v>295</v>
      </c>
      <c r="D275" s="10"/>
      <c r="E275" s="16">
        <v>0</v>
      </c>
      <c r="F275" s="10"/>
      <c r="G275" s="15">
        <v>0</v>
      </c>
      <c r="I275" s="16">
        <v>0</v>
      </c>
      <c r="K275" s="16">
        <v>0</v>
      </c>
      <c r="L275" s="10"/>
      <c r="M275" s="15">
        <v>0</v>
      </c>
      <c r="N275" s="10"/>
      <c r="O275" s="16">
        <v>0</v>
      </c>
      <c r="Q275" s="16"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v>0</v>
      </c>
    </row>
    <row r="276" spans="1:22" x14ac:dyDescent="0.2">
      <c r="A276" s="12">
        <v>859</v>
      </c>
      <c r="C276" s="13" t="s">
        <v>296</v>
      </c>
      <c r="D276" s="10"/>
      <c r="E276" s="16">
        <v>0</v>
      </c>
      <c r="F276" s="10"/>
      <c r="G276" s="15">
        <v>0</v>
      </c>
      <c r="I276" s="16">
        <v>0</v>
      </c>
      <c r="K276" s="16">
        <v>0</v>
      </c>
      <c r="L276" s="10"/>
      <c r="M276" s="15">
        <v>0</v>
      </c>
      <c r="N276" s="10"/>
      <c r="O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</row>
    <row r="277" spans="1:22" x14ac:dyDescent="0.2">
      <c r="A277" s="12">
        <v>861</v>
      </c>
      <c r="C277" s="13" t="s">
        <v>297</v>
      </c>
      <c r="D277" s="10"/>
      <c r="E277" s="16">
        <v>0</v>
      </c>
      <c r="F277" s="10"/>
      <c r="G277" s="15">
        <v>0</v>
      </c>
      <c r="I277" s="16">
        <v>0</v>
      </c>
      <c r="K277" s="16">
        <v>0</v>
      </c>
      <c r="L277" s="10"/>
      <c r="M277" s="15">
        <v>0</v>
      </c>
      <c r="N277" s="10"/>
      <c r="O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  <c r="V277" s="16">
        <v>0</v>
      </c>
    </row>
    <row r="278" spans="1:22" x14ac:dyDescent="0.2">
      <c r="A278" s="12">
        <v>862</v>
      </c>
      <c r="C278" s="13" t="s">
        <v>298</v>
      </c>
      <c r="D278" s="10"/>
      <c r="E278" s="16">
        <v>0</v>
      </c>
      <c r="F278" s="10"/>
      <c r="G278" s="15">
        <v>0</v>
      </c>
      <c r="I278" s="16">
        <v>0</v>
      </c>
      <c r="K278" s="16">
        <v>0</v>
      </c>
      <c r="L278" s="10"/>
      <c r="M278" s="15">
        <v>0</v>
      </c>
      <c r="N278" s="10"/>
      <c r="O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  <c r="V278" s="16">
        <v>0</v>
      </c>
    </row>
    <row r="279" spans="1:22" x14ac:dyDescent="0.2">
      <c r="A279" s="12">
        <v>863</v>
      </c>
      <c r="C279" s="13" t="s">
        <v>299</v>
      </c>
      <c r="D279" s="10"/>
      <c r="E279" s="16">
        <v>0</v>
      </c>
      <c r="F279" s="10"/>
      <c r="G279" s="15">
        <v>0</v>
      </c>
      <c r="I279" s="16">
        <v>0</v>
      </c>
      <c r="K279" s="16">
        <v>0</v>
      </c>
      <c r="L279" s="10"/>
      <c r="M279" s="15">
        <v>0</v>
      </c>
      <c r="N279" s="10"/>
      <c r="O279" s="16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</row>
    <row r="280" spans="1:22" x14ac:dyDescent="0.2">
      <c r="A280" s="12">
        <v>864</v>
      </c>
      <c r="C280" s="13" t="s">
        <v>300</v>
      </c>
      <c r="D280" s="10"/>
      <c r="E280" s="16">
        <v>0</v>
      </c>
      <c r="F280" s="10"/>
      <c r="G280" s="15">
        <v>0</v>
      </c>
      <c r="I280" s="16">
        <v>0</v>
      </c>
      <c r="K280" s="16">
        <v>0</v>
      </c>
      <c r="L280" s="10"/>
      <c r="M280" s="15">
        <v>0</v>
      </c>
      <c r="N280" s="10"/>
      <c r="O280" s="16">
        <v>0</v>
      </c>
      <c r="Q280" s="16">
        <v>0</v>
      </c>
      <c r="R280" s="16">
        <v>0</v>
      </c>
      <c r="S280" s="16">
        <v>0</v>
      </c>
      <c r="T280" s="16">
        <v>0</v>
      </c>
      <c r="U280" s="16">
        <v>0</v>
      </c>
      <c r="V280" s="16">
        <v>0</v>
      </c>
    </row>
    <row r="281" spans="1:22" x14ac:dyDescent="0.2">
      <c r="A281" s="12">
        <v>865</v>
      </c>
      <c r="C281" s="13" t="s">
        <v>301</v>
      </c>
      <c r="D281" s="10"/>
      <c r="E281" s="16">
        <v>0</v>
      </c>
      <c r="F281" s="10"/>
      <c r="G281" s="15">
        <v>0</v>
      </c>
      <c r="I281" s="16">
        <v>0</v>
      </c>
      <c r="K281" s="16">
        <v>0</v>
      </c>
      <c r="L281" s="10"/>
      <c r="M281" s="15">
        <v>0</v>
      </c>
      <c r="N281" s="10"/>
      <c r="O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  <c r="V281" s="16">
        <v>0</v>
      </c>
    </row>
    <row r="282" spans="1:22" x14ac:dyDescent="0.2">
      <c r="A282" s="12">
        <v>866</v>
      </c>
      <c r="C282" s="13" t="s">
        <v>302</v>
      </c>
      <c r="D282" s="10"/>
      <c r="E282" s="16">
        <v>0</v>
      </c>
      <c r="F282" s="10"/>
      <c r="G282" s="15">
        <v>0</v>
      </c>
      <c r="I282" s="16">
        <v>0</v>
      </c>
      <c r="K282" s="16">
        <v>0</v>
      </c>
      <c r="L282" s="10"/>
      <c r="M282" s="15">
        <v>0</v>
      </c>
      <c r="N282" s="10"/>
      <c r="O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  <c r="V282" s="16">
        <v>0</v>
      </c>
    </row>
    <row r="283" spans="1:22" x14ac:dyDescent="0.2">
      <c r="A283" s="12">
        <v>867</v>
      </c>
      <c r="C283" s="13" t="s">
        <v>303</v>
      </c>
      <c r="D283" s="10"/>
      <c r="E283" s="16">
        <v>0</v>
      </c>
      <c r="F283" s="10"/>
      <c r="G283" s="15">
        <v>0</v>
      </c>
      <c r="I283" s="16">
        <v>0</v>
      </c>
      <c r="K283" s="16">
        <v>0</v>
      </c>
      <c r="L283" s="10"/>
      <c r="M283" s="15">
        <v>0</v>
      </c>
      <c r="N283" s="10"/>
      <c r="O283" s="16">
        <v>0</v>
      </c>
      <c r="Q283" s="16">
        <v>0</v>
      </c>
      <c r="R283" s="16">
        <v>0</v>
      </c>
      <c r="S283" s="16">
        <v>0</v>
      </c>
      <c r="T283" s="16">
        <v>0</v>
      </c>
      <c r="U283" s="16">
        <v>0</v>
      </c>
      <c r="V283" s="16">
        <v>0</v>
      </c>
    </row>
    <row r="284" spans="1:22" x14ac:dyDescent="0.2">
      <c r="A284" s="12">
        <v>868</v>
      </c>
      <c r="C284" s="13" t="s">
        <v>304</v>
      </c>
      <c r="D284" s="10"/>
      <c r="E284" s="16">
        <v>0</v>
      </c>
      <c r="F284" s="10"/>
      <c r="G284" s="15">
        <v>0</v>
      </c>
      <c r="I284" s="16">
        <v>0</v>
      </c>
      <c r="K284" s="16">
        <v>0</v>
      </c>
      <c r="L284" s="10"/>
      <c r="M284" s="15">
        <v>0</v>
      </c>
      <c r="N284" s="10"/>
      <c r="O284" s="16">
        <v>0</v>
      </c>
      <c r="Q284" s="16">
        <v>0</v>
      </c>
      <c r="R284" s="16">
        <v>0</v>
      </c>
      <c r="S284" s="16">
        <v>0</v>
      </c>
      <c r="T284" s="16">
        <v>0</v>
      </c>
      <c r="U284" s="16">
        <v>0</v>
      </c>
      <c r="V284" s="16">
        <v>0</v>
      </c>
    </row>
    <row r="285" spans="1:22" x14ac:dyDescent="0.2">
      <c r="A285" s="12">
        <v>869</v>
      </c>
      <c r="C285" s="13" t="s">
        <v>305</v>
      </c>
      <c r="D285" s="10"/>
      <c r="E285" s="16">
        <v>0</v>
      </c>
      <c r="F285" s="10"/>
      <c r="G285" s="15">
        <v>0</v>
      </c>
      <c r="I285" s="16">
        <v>0</v>
      </c>
      <c r="K285" s="16">
        <v>0</v>
      </c>
      <c r="L285" s="10"/>
      <c r="M285" s="15">
        <v>0</v>
      </c>
      <c r="N285" s="10"/>
      <c r="O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  <c r="V285" s="16">
        <v>0</v>
      </c>
    </row>
    <row r="286" spans="1:22" x14ac:dyDescent="0.2">
      <c r="A286" s="12">
        <v>879</v>
      </c>
      <c r="C286" s="13" t="s">
        <v>306</v>
      </c>
      <c r="D286" s="10"/>
      <c r="E286" s="16">
        <v>0</v>
      </c>
      <c r="F286" s="10"/>
      <c r="G286" s="15">
        <v>0</v>
      </c>
      <c r="I286" s="16">
        <v>0</v>
      </c>
      <c r="K286" s="16">
        <v>0</v>
      </c>
      <c r="L286" s="10"/>
      <c r="M286" s="15">
        <v>0</v>
      </c>
      <c r="N286" s="10"/>
      <c r="O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</row>
    <row r="287" spans="1:22" x14ac:dyDescent="0.2">
      <c r="A287" s="12">
        <v>911</v>
      </c>
      <c r="C287" s="13" t="s">
        <v>307</v>
      </c>
      <c r="D287" s="10"/>
      <c r="E287" s="16">
        <v>0</v>
      </c>
      <c r="F287" s="10"/>
      <c r="G287" s="15">
        <v>0</v>
      </c>
      <c r="I287" s="16">
        <v>0</v>
      </c>
      <c r="K287" s="16">
        <v>0</v>
      </c>
      <c r="L287" s="10"/>
      <c r="M287" s="15">
        <v>0</v>
      </c>
      <c r="N287" s="10"/>
      <c r="O287" s="16">
        <v>0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</row>
    <row r="288" spans="1:22" x14ac:dyDescent="0.2">
      <c r="A288" s="12">
        <v>912</v>
      </c>
      <c r="C288" s="13" t="s">
        <v>308</v>
      </c>
      <c r="D288" s="10"/>
      <c r="E288" s="16">
        <v>1466522</v>
      </c>
      <c r="F288" s="10"/>
      <c r="G288" s="15">
        <v>1.4080398943888098E-3</v>
      </c>
      <c r="I288" s="16">
        <v>1828909</v>
      </c>
      <c r="K288" s="16">
        <v>1250317</v>
      </c>
      <c r="L288" s="10"/>
      <c r="M288" s="15">
        <v>1.3079953497843674E-3</v>
      </c>
      <c r="N288" s="10"/>
      <c r="O288" s="16">
        <v>2048480</v>
      </c>
      <c r="Q288" s="16">
        <v>1959179</v>
      </c>
      <c r="R288" s="16">
        <v>1828909</v>
      </c>
      <c r="S288" s="16">
        <v>1704096</v>
      </c>
      <c r="T288" s="16">
        <v>1627265</v>
      </c>
      <c r="U288" s="16">
        <v>1828909</v>
      </c>
      <c r="V288" s="16">
        <v>2065297</v>
      </c>
    </row>
    <row r="289" spans="1:22" x14ac:dyDescent="0.2">
      <c r="A289" s="12">
        <v>913</v>
      </c>
      <c r="C289" s="13" t="s">
        <v>309</v>
      </c>
      <c r="D289" s="10"/>
      <c r="E289" s="16">
        <v>0</v>
      </c>
      <c r="F289" s="10"/>
      <c r="G289" s="15">
        <v>0</v>
      </c>
      <c r="I289" s="16">
        <v>0</v>
      </c>
      <c r="K289" s="16">
        <v>0</v>
      </c>
      <c r="L289" s="10"/>
      <c r="M289" s="15">
        <v>0</v>
      </c>
      <c r="N289" s="10"/>
      <c r="O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</row>
    <row r="290" spans="1:22" x14ac:dyDescent="0.2">
      <c r="A290" s="12">
        <v>916</v>
      </c>
      <c r="C290" s="13" t="s">
        <v>310</v>
      </c>
      <c r="D290" s="10"/>
      <c r="E290" s="16">
        <v>0</v>
      </c>
      <c r="F290" s="10"/>
      <c r="G290" s="15">
        <v>0</v>
      </c>
      <c r="I290" s="16">
        <v>0</v>
      </c>
      <c r="K290" s="16">
        <v>0</v>
      </c>
      <c r="L290" s="10"/>
      <c r="M290" s="15">
        <v>0</v>
      </c>
      <c r="N290" s="10"/>
      <c r="O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</row>
    <row r="291" spans="1:22" x14ac:dyDescent="0.2">
      <c r="A291" s="12">
        <v>920</v>
      </c>
      <c r="C291" s="13" t="s">
        <v>311</v>
      </c>
      <c r="D291" s="10"/>
      <c r="E291" s="16">
        <v>0</v>
      </c>
      <c r="F291" s="10"/>
      <c r="G291" s="15">
        <v>0</v>
      </c>
      <c r="I291" s="16">
        <v>0</v>
      </c>
      <c r="K291" s="16">
        <v>0</v>
      </c>
      <c r="L291" s="10"/>
      <c r="M291" s="15">
        <v>0</v>
      </c>
      <c r="N291" s="10"/>
      <c r="O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</row>
    <row r="292" spans="1:22" x14ac:dyDescent="0.2">
      <c r="A292" s="12">
        <v>922</v>
      </c>
      <c r="C292" s="13" t="s">
        <v>312</v>
      </c>
      <c r="D292" s="10"/>
      <c r="E292" s="16">
        <v>2783025</v>
      </c>
      <c r="F292" s="10"/>
      <c r="G292" s="15">
        <v>2.6720429024721546E-3</v>
      </c>
      <c r="I292" s="16">
        <v>3470728</v>
      </c>
      <c r="K292" s="16">
        <v>2259432</v>
      </c>
      <c r="L292" s="10"/>
      <c r="M292" s="15">
        <v>2.3636604828468741E-3</v>
      </c>
      <c r="N292" s="10"/>
      <c r="O292" s="16">
        <v>3701781</v>
      </c>
      <c r="Q292" s="16">
        <v>3717942</v>
      </c>
      <c r="R292" s="16">
        <v>3470728</v>
      </c>
      <c r="S292" s="16">
        <v>3233871</v>
      </c>
      <c r="T292" s="16">
        <v>3088068</v>
      </c>
      <c r="U292" s="16">
        <v>3470728</v>
      </c>
      <c r="V292" s="16">
        <v>3919322</v>
      </c>
    </row>
    <row r="293" spans="1:22" x14ac:dyDescent="0.2">
      <c r="A293" s="12">
        <v>937</v>
      </c>
      <c r="C293" s="13" t="s">
        <v>313</v>
      </c>
      <c r="D293" s="10"/>
      <c r="E293" s="16">
        <v>403844</v>
      </c>
      <c r="F293" s="10"/>
      <c r="G293" s="15">
        <v>3.8773941691079219E-4</v>
      </c>
      <c r="I293" s="16">
        <v>503636</v>
      </c>
      <c r="K293" s="16">
        <v>349004</v>
      </c>
      <c r="L293" s="10"/>
      <c r="M293" s="15">
        <v>3.6510364459766553E-4</v>
      </c>
      <c r="N293" s="10"/>
      <c r="O293" s="16">
        <v>571797</v>
      </c>
      <c r="Q293" s="16">
        <v>539509</v>
      </c>
      <c r="R293" s="16">
        <v>503636</v>
      </c>
      <c r="S293" s="16">
        <v>469266</v>
      </c>
      <c r="T293" s="16">
        <v>448108</v>
      </c>
      <c r="U293" s="16">
        <v>503636</v>
      </c>
      <c r="V293" s="16">
        <v>568731</v>
      </c>
    </row>
    <row r="294" spans="1:22" x14ac:dyDescent="0.2">
      <c r="A294" s="12">
        <v>938</v>
      </c>
      <c r="C294" s="13" t="s">
        <v>314</v>
      </c>
      <c r="D294" s="10"/>
      <c r="E294" s="16">
        <v>125365</v>
      </c>
      <c r="F294" s="10"/>
      <c r="G294" s="15">
        <v>1.2036586201949905E-4</v>
      </c>
      <c r="I294" s="16">
        <v>156344</v>
      </c>
      <c r="K294" s="16">
        <v>115106</v>
      </c>
      <c r="L294" s="10"/>
      <c r="M294" s="15">
        <v>1.2041591596258775E-4</v>
      </c>
      <c r="N294" s="10"/>
      <c r="O294" s="16">
        <v>188586</v>
      </c>
      <c r="Q294" s="16">
        <v>167480</v>
      </c>
      <c r="R294" s="16">
        <v>156344</v>
      </c>
      <c r="S294" s="16">
        <v>145674</v>
      </c>
      <c r="T294" s="16">
        <v>139107</v>
      </c>
      <c r="U294" s="16">
        <v>156344</v>
      </c>
      <c r="V294" s="16">
        <v>176552</v>
      </c>
    </row>
    <row r="295" spans="1:22" x14ac:dyDescent="0.2">
      <c r="A295" s="12">
        <v>942</v>
      </c>
      <c r="C295" s="13" t="s">
        <v>315</v>
      </c>
      <c r="D295" s="10"/>
      <c r="E295" s="16">
        <v>412843</v>
      </c>
      <c r="F295" s="10"/>
      <c r="G295" s="15">
        <v>3.9638001070072573E-4</v>
      </c>
      <c r="I295" s="16">
        <v>514860</v>
      </c>
      <c r="K295" s="16">
        <v>367862</v>
      </c>
      <c r="L295" s="10"/>
      <c r="M295" s="15">
        <v>3.8483151265020742E-4</v>
      </c>
      <c r="N295" s="10"/>
      <c r="O295" s="16">
        <v>602693</v>
      </c>
      <c r="Q295" s="16">
        <v>551533</v>
      </c>
      <c r="R295" s="16">
        <v>514860</v>
      </c>
      <c r="S295" s="16">
        <v>479724</v>
      </c>
      <c r="T295" s="16">
        <v>458095</v>
      </c>
      <c r="U295" s="16">
        <v>514860</v>
      </c>
      <c r="V295" s="16">
        <v>581406</v>
      </c>
    </row>
    <row r="296" spans="1:22" x14ac:dyDescent="0.2">
      <c r="A296" s="12">
        <v>946</v>
      </c>
      <c r="C296" s="13" t="s">
        <v>316</v>
      </c>
      <c r="D296" s="10"/>
      <c r="E296" s="16">
        <v>0</v>
      </c>
      <c r="F296" s="10"/>
      <c r="G296" s="15">
        <v>0</v>
      </c>
      <c r="I296" s="16">
        <v>0</v>
      </c>
      <c r="K296" s="16">
        <v>0</v>
      </c>
      <c r="L296" s="10"/>
      <c r="M296" s="15">
        <v>0</v>
      </c>
      <c r="N296" s="10"/>
      <c r="O296" s="16">
        <v>0</v>
      </c>
      <c r="Q296" s="16">
        <v>0</v>
      </c>
      <c r="R296" s="16">
        <v>0</v>
      </c>
      <c r="S296" s="16">
        <v>0</v>
      </c>
      <c r="T296" s="16">
        <v>0</v>
      </c>
      <c r="U296" s="16">
        <v>0</v>
      </c>
      <c r="V296" s="16">
        <v>0</v>
      </c>
    </row>
    <row r="297" spans="1:22" x14ac:dyDescent="0.2">
      <c r="A297" s="12">
        <v>948</v>
      </c>
      <c r="C297" s="13" t="s">
        <v>317</v>
      </c>
      <c r="D297" s="10"/>
      <c r="E297" s="16">
        <v>259852</v>
      </c>
      <c r="F297" s="10"/>
      <c r="G297" s="15">
        <v>2.4948991627185573E-4</v>
      </c>
      <c r="I297" s="16">
        <v>324064</v>
      </c>
      <c r="K297" s="16">
        <v>251450</v>
      </c>
      <c r="L297" s="10"/>
      <c r="M297" s="15">
        <v>2.6304944156246092E-4</v>
      </c>
      <c r="N297" s="10"/>
      <c r="O297" s="16">
        <v>411968</v>
      </c>
      <c r="Q297" s="16">
        <v>347147</v>
      </c>
      <c r="R297" s="16">
        <v>324064</v>
      </c>
      <c r="S297" s="16">
        <v>301948</v>
      </c>
      <c r="T297" s="16">
        <v>288335</v>
      </c>
      <c r="U297" s="16">
        <v>324064</v>
      </c>
      <c r="V297" s="16">
        <v>365949</v>
      </c>
    </row>
    <row r="298" spans="1:22" x14ac:dyDescent="0.2">
      <c r="A298" s="12">
        <v>957</v>
      </c>
      <c r="C298" s="13" t="s">
        <v>318</v>
      </c>
      <c r="D298" s="10"/>
      <c r="E298" s="16">
        <v>62063</v>
      </c>
      <c r="F298" s="10"/>
      <c r="G298" s="15">
        <v>5.9587709382654036E-5</v>
      </c>
      <c r="I298" s="16">
        <v>77399</v>
      </c>
      <c r="K298" s="16">
        <v>65430</v>
      </c>
      <c r="L298" s="10"/>
      <c r="M298" s="15">
        <v>6.8448467085585276E-5</v>
      </c>
      <c r="N298" s="10"/>
      <c r="O298" s="16">
        <v>107199</v>
      </c>
      <c r="Q298" s="16">
        <v>82912</v>
      </c>
      <c r="R298" s="16">
        <v>77399</v>
      </c>
      <c r="S298" s="16">
        <v>72117</v>
      </c>
      <c r="T298" s="16">
        <v>68865</v>
      </c>
      <c r="U298" s="16">
        <v>77399</v>
      </c>
      <c r="V298" s="16">
        <v>87403</v>
      </c>
    </row>
    <row r="299" spans="1:22" x14ac:dyDescent="0.2">
      <c r="A299" s="12">
        <v>960</v>
      </c>
      <c r="C299" s="13" t="s">
        <v>319</v>
      </c>
      <c r="D299" s="10"/>
      <c r="E299" s="16">
        <v>785536</v>
      </c>
      <c r="F299" s="10"/>
      <c r="G299" s="15">
        <v>7.5420990232059339E-4</v>
      </c>
      <c r="I299" s="16">
        <v>979647</v>
      </c>
      <c r="K299" s="16">
        <v>744837</v>
      </c>
      <c r="L299" s="10"/>
      <c r="M299" s="15">
        <v>7.7919670891403209E-4</v>
      </c>
      <c r="N299" s="10"/>
      <c r="O299" s="16">
        <v>1220317</v>
      </c>
      <c r="Q299" s="16">
        <v>1049426</v>
      </c>
      <c r="R299" s="16">
        <v>979647</v>
      </c>
      <c r="S299" s="16">
        <v>912792</v>
      </c>
      <c r="T299" s="16">
        <v>871637</v>
      </c>
      <c r="U299" s="16">
        <v>979647</v>
      </c>
      <c r="V299" s="16">
        <v>1106267</v>
      </c>
    </row>
    <row r="300" spans="1:22" x14ac:dyDescent="0.2">
      <c r="A300" s="12">
        <v>961</v>
      </c>
      <c r="C300" s="13" t="s">
        <v>320</v>
      </c>
      <c r="D300" s="10"/>
      <c r="E300" s="16">
        <v>875558</v>
      </c>
      <c r="F300" s="10"/>
      <c r="G300" s="15">
        <v>8.4064283002650148E-4</v>
      </c>
      <c r="I300" s="16">
        <v>1091915</v>
      </c>
      <c r="K300" s="16">
        <v>866575</v>
      </c>
      <c r="L300" s="10"/>
      <c r="M300" s="15">
        <v>9.0655050874435524E-4</v>
      </c>
      <c r="N300" s="10"/>
      <c r="O300" s="16">
        <v>1419769</v>
      </c>
      <c r="Q300" s="16">
        <v>1169690</v>
      </c>
      <c r="R300" s="16">
        <v>1091915</v>
      </c>
      <c r="S300" s="16">
        <v>1017398</v>
      </c>
      <c r="T300" s="16">
        <v>971527</v>
      </c>
      <c r="U300" s="16">
        <v>1091915</v>
      </c>
      <c r="V300" s="16">
        <v>1233046</v>
      </c>
    </row>
    <row r="301" spans="1:22" x14ac:dyDescent="0.2">
      <c r="A301" s="12">
        <v>962</v>
      </c>
      <c r="C301" s="13" t="s">
        <v>321</v>
      </c>
      <c r="D301" s="10"/>
      <c r="E301" s="16">
        <v>0</v>
      </c>
      <c r="F301" s="10"/>
      <c r="G301" s="15">
        <v>0</v>
      </c>
      <c r="I301" s="16">
        <v>0</v>
      </c>
      <c r="K301" s="16">
        <v>0</v>
      </c>
      <c r="L301" s="10"/>
      <c r="M301" s="15">
        <v>0</v>
      </c>
      <c r="N301" s="10"/>
      <c r="O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</row>
    <row r="302" spans="1:22" x14ac:dyDescent="0.2">
      <c r="A302" s="12">
        <v>963</v>
      </c>
      <c r="C302" s="13" t="s">
        <v>322</v>
      </c>
      <c r="D302" s="10"/>
      <c r="E302" s="16">
        <v>0</v>
      </c>
      <c r="F302" s="10"/>
      <c r="G302" s="15">
        <v>0</v>
      </c>
      <c r="I302" s="16">
        <v>0</v>
      </c>
      <c r="K302" s="16">
        <v>0</v>
      </c>
      <c r="L302" s="10"/>
      <c r="M302" s="15">
        <v>0</v>
      </c>
      <c r="N302" s="10"/>
      <c r="O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</row>
    <row r="303" spans="1:22" x14ac:dyDescent="0.2">
      <c r="A303" s="12">
        <v>964</v>
      </c>
      <c r="C303" s="13" t="s">
        <v>323</v>
      </c>
      <c r="D303" s="10"/>
      <c r="E303" s="16">
        <v>0</v>
      </c>
      <c r="F303" s="10"/>
      <c r="G303" s="15">
        <v>0</v>
      </c>
      <c r="I303" s="16">
        <v>0</v>
      </c>
      <c r="K303" s="16">
        <v>0</v>
      </c>
      <c r="L303" s="10"/>
      <c r="M303" s="15">
        <v>0</v>
      </c>
      <c r="N303" s="10"/>
      <c r="O303" s="16">
        <v>0</v>
      </c>
      <c r="Q303" s="16">
        <v>0</v>
      </c>
      <c r="R303" s="16">
        <v>0</v>
      </c>
      <c r="S303" s="16">
        <v>0</v>
      </c>
      <c r="T303" s="16">
        <v>0</v>
      </c>
      <c r="U303" s="16">
        <v>0</v>
      </c>
      <c r="V303" s="16">
        <v>0</v>
      </c>
    </row>
    <row r="304" spans="1:22" x14ac:dyDescent="0.2">
      <c r="A304" s="12">
        <v>968</v>
      </c>
      <c r="C304" s="13" t="s">
        <v>324</v>
      </c>
      <c r="D304" s="10"/>
      <c r="E304" s="16">
        <v>0</v>
      </c>
      <c r="F304" s="10"/>
      <c r="G304" s="15">
        <v>0</v>
      </c>
      <c r="I304" s="16">
        <v>0</v>
      </c>
      <c r="K304" s="16">
        <v>0</v>
      </c>
      <c r="L304" s="10"/>
      <c r="M304" s="15">
        <v>0</v>
      </c>
      <c r="N304" s="10"/>
      <c r="O304" s="16">
        <v>0</v>
      </c>
      <c r="Q304" s="16">
        <v>0</v>
      </c>
      <c r="R304" s="16">
        <v>0</v>
      </c>
      <c r="S304" s="16">
        <v>0</v>
      </c>
      <c r="T304" s="16">
        <v>0</v>
      </c>
      <c r="U304" s="16">
        <v>0</v>
      </c>
      <c r="V304" s="16">
        <v>0</v>
      </c>
    </row>
    <row r="305" spans="1:22" x14ac:dyDescent="0.2">
      <c r="A305" s="12">
        <v>972</v>
      </c>
      <c r="C305" s="13" t="s">
        <v>325</v>
      </c>
      <c r="D305" s="10"/>
      <c r="E305" s="16">
        <v>0</v>
      </c>
      <c r="F305" s="10"/>
      <c r="G305" s="15">
        <v>0</v>
      </c>
      <c r="I305" s="16">
        <v>0</v>
      </c>
      <c r="K305" s="16">
        <v>0</v>
      </c>
      <c r="L305" s="10"/>
      <c r="M305" s="15">
        <v>0</v>
      </c>
      <c r="N305" s="10"/>
      <c r="O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  <c r="V305" s="16">
        <v>0</v>
      </c>
    </row>
    <row r="306" spans="1:22" x14ac:dyDescent="0.2">
      <c r="A306" s="12">
        <v>980</v>
      </c>
      <c r="C306" s="13" t="s">
        <v>326</v>
      </c>
      <c r="D306" s="10"/>
      <c r="E306" s="16">
        <v>0</v>
      </c>
      <c r="F306" s="10"/>
      <c r="G306" s="15">
        <v>0</v>
      </c>
      <c r="I306" s="16">
        <v>0</v>
      </c>
      <c r="K306" s="16">
        <v>0</v>
      </c>
      <c r="L306" s="10"/>
      <c r="M306" s="15">
        <v>0</v>
      </c>
      <c r="N306" s="10"/>
      <c r="O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  <c r="V306" s="16">
        <v>0</v>
      </c>
    </row>
    <row r="307" spans="1:22" x14ac:dyDescent="0.2">
      <c r="A307" s="12">
        <v>986</v>
      </c>
      <c r="C307" s="13" t="s">
        <v>327</v>
      </c>
      <c r="D307" s="10"/>
      <c r="E307" s="16">
        <v>0</v>
      </c>
      <c r="F307" s="10"/>
      <c r="G307" s="15">
        <v>0</v>
      </c>
      <c r="I307" s="16">
        <v>0</v>
      </c>
      <c r="K307" s="16">
        <v>0</v>
      </c>
      <c r="L307" s="10"/>
      <c r="M307" s="15">
        <v>0</v>
      </c>
      <c r="N307" s="10"/>
      <c r="O307" s="16">
        <v>0</v>
      </c>
      <c r="Q307" s="16">
        <v>0</v>
      </c>
      <c r="R307" s="16">
        <v>0</v>
      </c>
      <c r="S307" s="16">
        <v>0</v>
      </c>
      <c r="T307" s="16">
        <v>0</v>
      </c>
      <c r="U307" s="16">
        <v>0</v>
      </c>
      <c r="V307" s="16">
        <v>0</v>
      </c>
    </row>
    <row r="308" spans="1:22" x14ac:dyDescent="0.2">
      <c r="A308" s="12">
        <v>989</v>
      </c>
      <c r="C308" s="13" t="s">
        <v>328</v>
      </c>
      <c r="D308" s="10"/>
      <c r="E308" s="16">
        <v>0</v>
      </c>
      <c r="F308" s="10"/>
      <c r="G308" s="15">
        <v>0</v>
      </c>
      <c r="I308" s="16">
        <v>0</v>
      </c>
      <c r="K308" s="16">
        <v>0</v>
      </c>
      <c r="L308" s="10"/>
      <c r="M308" s="15">
        <v>0</v>
      </c>
      <c r="N308" s="10"/>
      <c r="O308" s="16">
        <v>0</v>
      </c>
      <c r="Q308" s="16">
        <v>0</v>
      </c>
      <c r="R308" s="16">
        <v>0</v>
      </c>
      <c r="S308" s="16">
        <v>0</v>
      </c>
      <c r="T308" s="16">
        <v>0</v>
      </c>
      <c r="U308" s="16">
        <v>0</v>
      </c>
      <c r="V308" s="16">
        <v>0</v>
      </c>
    </row>
    <row r="309" spans="1:22" x14ac:dyDescent="0.2">
      <c r="A309" s="12">
        <v>992</v>
      </c>
      <c r="C309" s="13" t="s">
        <v>329</v>
      </c>
      <c r="D309" s="10"/>
      <c r="E309" s="16">
        <v>0</v>
      </c>
      <c r="F309" s="10"/>
      <c r="G309" s="15">
        <v>0</v>
      </c>
      <c r="I309" s="16">
        <v>0</v>
      </c>
      <c r="K309" s="16">
        <v>0</v>
      </c>
      <c r="L309" s="10"/>
      <c r="M309" s="15">
        <v>0</v>
      </c>
      <c r="N309" s="10"/>
      <c r="O309" s="16">
        <v>0</v>
      </c>
      <c r="Q309" s="16">
        <v>0</v>
      </c>
      <c r="R309" s="16">
        <v>0</v>
      </c>
      <c r="S309" s="16">
        <v>0</v>
      </c>
      <c r="T309" s="16">
        <v>0</v>
      </c>
      <c r="U309" s="16">
        <v>0</v>
      </c>
      <c r="V309" s="16">
        <v>0</v>
      </c>
    </row>
    <row r="310" spans="1:22" x14ac:dyDescent="0.2">
      <c r="A310" s="12">
        <v>993</v>
      </c>
      <c r="C310" s="13" t="s">
        <v>330</v>
      </c>
      <c r="D310" s="10"/>
      <c r="E310" s="16">
        <v>0</v>
      </c>
      <c r="F310" s="10"/>
      <c r="G310" s="15">
        <v>0</v>
      </c>
      <c r="I310" s="16">
        <v>0</v>
      </c>
      <c r="K310" s="16">
        <v>0</v>
      </c>
      <c r="L310" s="10"/>
      <c r="M310" s="15">
        <v>0</v>
      </c>
      <c r="N310" s="10"/>
      <c r="O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  <c r="V310" s="16">
        <v>0</v>
      </c>
    </row>
    <row r="311" spans="1:22" x14ac:dyDescent="0.2">
      <c r="A311" s="12">
        <v>995</v>
      </c>
      <c r="C311" s="13" t="s">
        <v>331</v>
      </c>
      <c r="D311" s="10"/>
      <c r="E311" s="16">
        <v>0</v>
      </c>
      <c r="F311" s="10"/>
      <c r="G311" s="15">
        <v>0</v>
      </c>
      <c r="I311" s="16">
        <v>0</v>
      </c>
      <c r="K311" s="16">
        <v>0</v>
      </c>
      <c r="L311" s="10"/>
      <c r="M311" s="15">
        <v>0</v>
      </c>
      <c r="N311" s="10"/>
      <c r="O311" s="16">
        <v>0</v>
      </c>
      <c r="Q311" s="16">
        <v>0</v>
      </c>
      <c r="R311" s="16">
        <v>0</v>
      </c>
      <c r="S311" s="16">
        <v>0</v>
      </c>
      <c r="T311" s="16">
        <v>0</v>
      </c>
      <c r="U311" s="16">
        <v>0</v>
      </c>
      <c r="V311" s="16">
        <v>0</v>
      </c>
    </row>
    <row r="312" spans="1:22" x14ac:dyDescent="0.2">
      <c r="A312" s="12">
        <v>999</v>
      </c>
      <c r="C312" s="13" t="s">
        <v>332</v>
      </c>
      <c r="D312" s="10"/>
      <c r="E312" s="17">
        <v>11585493</v>
      </c>
      <c r="F312" s="10"/>
      <c r="G312" s="18">
        <v>1.1123485380492201E-2</v>
      </c>
      <c r="I312" s="17">
        <v>14448345</v>
      </c>
      <c r="K312" s="17">
        <v>10386859</v>
      </c>
      <c r="L312" s="10"/>
      <c r="M312" s="18">
        <v>1.0866010385696076E-2</v>
      </c>
      <c r="N312" s="10"/>
      <c r="O312" s="17">
        <v>17017498</v>
      </c>
      <c r="P312" s="19"/>
      <c r="Q312" s="17">
        <v>15477476</v>
      </c>
      <c r="R312" s="17">
        <v>14448345</v>
      </c>
      <c r="S312" s="17">
        <v>13462328</v>
      </c>
      <c r="T312" s="17">
        <v>12855363</v>
      </c>
      <c r="U312" s="17">
        <v>14448345</v>
      </c>
      <c r="V312" s="17">
        <v>16315802</v>
      </c>
    </row>
    <row r="313" spans="1:22" x14ac:dyDescent="0.2">
      <c r="C313" s="10"/>
      <c r="E313" s="20"/>
      <c r="G313" s="21"/>
      <c r="K313" s="20"/>
      <c r="M313" s="21"/>
    </row>
    <row r="314" spans="1:22" ht="13.5" thickBot="1" x14ac:dyDescent="0.25">
      <c r="A314" s="4" t="s">
        <v>333</v>
      </c>
      <c r="E314" s="22">
        <f>SUM(E6:E312)</f>
        <v>1041534386</v>
      </c>
      <c r="F314" s="23"/>
      <c r="G314" s="24">
        <f>+SUM(G6:G312)</f>
        <v>1</v>
      </c>
      <c r="I314" s="22">
        <f>SUM(I6:I312)</f>
        <v>1298904464</v>
      </c>
      <c r="K314" s="22">
        <f>SUM(K6:K312)</f>
        <v>955903620</v>
      </c>
      <c r="L314" s="23"/>
      <c r="M314" s="24">
        <f>+SUM(M6:M312)</f>
        <v>1.0000000000000002</v>
      </c>
      <c r="N314" s="23"/>
      <c r="O314" s="22">
        <f>SUM(O6:O312)</f>
        <v>1566122047</v>
      </c>
      <c r="Q314" s="22">
        <f t="shared" ref="Q314:V314" si="0">SUM(Q6:Q312)</f>
        <v>1391423173</v>
      </c>
      <c r="R314" s="22">
        <f t="shared" si="0"/>
        <v>1298904464</v>
      </c>
      <c r="S314" s="22">
        <f t="shared" si="0"/>
        <v>1210261623</v>
      </c>
      <c r="T314" s="22">
        <f t="shared" si="0"/>
        <v>1155695593</v>
      </c>
      <c r="U314" s="22">
        <f t="shared" si="0"/>
        <v>1298904464</v>
      </c>
      <c r="V314" s="22">
        <f t="shared" si="0"/>
        <v>1466788647</v>
      </c>
    </row>
    <row r="315" spans="1:22" ht="13.5" thickTop="1" x14ac:dyDescent="0.2">
      <c r="E315" s="25"/>
      <c r="K315" s="25"/>
      <c r="O315" s="26"/>
    </row>
    <row r="316" spans="1:22" ht="14.25" x14ac:dyDescent="0.2">
      <c r="A316" s="2" t="s">
        <v>438</v>
      </c>
    </row>
  </sheetData>
  <sheetProtection password="FF8E" sheet="1" objects="1" scenarios="1"/>
  <mergeCells count="4">
    <mergeCell ref="E2:I2"/>
    <mergeCell ref="K2:O2"/>
    <mergeCell ref="Q3:S3"/>
    <mergeCell ref="T3:V3"/>
  </mergeCells>
  <printOptions horizontalCentered="1"/>
  <pageMargins left="0.25" right="0.25" top="0.75" bottom="0.75" header="0.3" footer="0.3"/>
  <pageSetup scale="42" fitToHeight="0" orientation="landscape" r:id="rId1"/>
  <headerFooter scaleWithDoc="0">
    <oddFooter>&amp;L&amp;Z&amp;F&amp;R&amp;D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6"/>
  <sheetViews>
    <sheetView showGridLines="0" showRowColHeaders="0" zoomScaleNormal="100" zoomScaleSheetLayoutView="70" workbookViewId="0">
      <pane xSplit="2" ySplit="3" topLeftCell="C4" activePane="bottomRight" state="frozen"/>
      <selection activeCell="E61" sqref="E61"/>
      <selection pane="topRight" activeCell="E61" sqref="E61"/>
      <selection pane="bottomLeft" activeCell="E61" sqref="E61"/>
      <selection pane="bottomRight" activeCell="B4" sqref="B4"/>
    </sheetView>
  </sheetViews>
  <sheetFormatPr defaultColWidth="9.140625" defaultRowHeight="12.75" x14ac:dyDescent="0.2"/>
  <cols>
    <col min="1" max="1" width="0.7109375" style="65" customWidth="1"/>
    <col min="2" max="2" width="10.42578125" style="2" bestFit="1" customWidth="1"/>
    <col min="3" max="3" width="39.140625" style="13" customWidth="1"/>
    <col min="4" max="4" width="0.140625" style="29" customWidth="1"/>
    <col min="5" max="5" width="13.85546875" style="2" customWidth="1"/>
    <col min="6" max="6" width="14.7109375" style="2" customWidth="1"/>
    <col min="7" max="7" width="12.28515625" style="2" bestFit="1" customWidth="1"/>
    <col min="8" max="8" width="13.85546875" style="2" customWidth="1"/>
    <col min="9" max="9" width="12.28515625" style="2" customWidth="1"/>
    <col min="10" max="10" width="12.42578125" style="2" customWidth="1"/>
    <col min="11" max="11" width="12" style="2" customWidth="1"/>
    <col min="12" max="13" width="13.85546875" style="2" customWidth="1"/>
    <col min="14" max="14" width="15.7109375" style="2" customWidth="1"/>
    <col min="15" max="15" width="12.85546875" style="2" customWidth="1"/>
    <col min="16" max="16" width="14.7109375" style="2" customWidth="1"/>
    <col min="17" max="17" width="13.42578125" style="2" bestFit="1" customWidth="1"/>
    <col min="18" max="16384" width="9.140625" style="2"/>
  </cols>
  <sheetData>
    <row r="1" spans="1:18" ht="15.75" x14ac:dyDescent="0.25">
      <c r="A1" s="116" t="s">
        <v>334</v>
      </c>
      <c r="E1" s="109" t="s">
        <v>1</v>
      </c>
      <c r="F1" s="109" t="s">
        <v>2</v>
      </c>
      <c r="G1" s="109" t="s">
        <v>3</v>
      </c>
      <c r="H1" s="109" t="s">
        <v>4</v>
      </c>
      <c r="I1" s="109" t="s">
        <v>5</v>
      </c>
      <c r="J1" s="109" t="s">
        <v>6</v>
      </c>
      <c r="K1" s="109" t="s">
        <v>7</v>
      </c>
      <c r="L1" s="109" t="s">
        <v>8</v>
      </c>
      <c r="M1" s="109" t="s">
        <v>9</v>
      </c>
      <c r="N1" s="109" t="s">
        <v>10</v>
      </c>
      <c r="O1" s="109" t="s">
        <v>11</v>
      </c>
      <c r="P1" s="109" t="s">
        <v>12</v>
      </c>
    </row>
    <row r="2" spans="1:18" x14ac:dyDescent="0.2">
      <c r="A2" s="66"/>
      <c r="D2" s="30"/>
      <c r="E2" s="149" t="s">
        <v>335</v>
      </c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1:18" s="10" customFormat="1" ht="76.5" x14ac:dyDescent="0.2">
      <c r="A3" s="117"/>
      <c r="B3" s="6" t="s">
        <v>19</v>
      </c>
      <c r="C3" s="31" t="s">
        <v>15</v>
      </c>
      <c r="D3" s="11"/>
      <c r="E3" s="32" t="s">
        <v>336</v>
      </c>
      <c r="F3" s="32" t="s">
        <v>337</v>
      </c>
      <c r="G3" s="32" t="s">
        <v>338</v>
      </c>
      <c r="H3" s="32" t="s">
        <v>339</v>
      </c>
      <c r="I3" s="32" t="s">
        <v>340</v>
      </c>
      <c r="J3" s="32" t="s">
        <v>341</v>
      </c>
      <c r="K3" s="32" t="s">
        <v>342</v>
      </c>
      <c r="L3" s="32" t="s">
        <v>343</v>
      </c>
      <c r="M3" s="32" t="s">
        <v>344</v>
      </c>
      <c r="N3" s="32" t="s">
        <v>345</v>
      </c>
      <c r="O3" s="32" t="s">
        <v>346</v>
      </c>
      <c r="P3" s="32" t="s">
        <v>347</v>
      </c>
    </row>
    <row r="4" spans="1:18" s="10" customFormat="1" x14ac:dyDescent="0.2">
      <c r="A4" s="117"/>
      <c r="B4" s="11">
        <f>+'C Liability Recon'!A5</f>
        <v>5</v>
      </c>
      <c r="C4" s="33" t="str">
        <f>+'C Liability Recon'!B5</f>
        <v>VRS Retirees, Survivors, LTD Participants</v>
      </c>
      <c r="D4" s="11"/>
      <c r="E4" s="34">
        <f>VLOOKUP(B4,'A Employer Allocation - No 158'!$A$6:$G$312,7,0)</f>
        <v>0</v>
      </c>
      <c r="F4" s="35">
        <f>+'C Liability Recon'!E5</f>
        <v>0</v>
      </c>
      <c r="G4" s="35">
        <f>+'C Liability Recon'!F5</f>
        <v>0</v>
      </c>
      <c r="H4" s="14">
        <f>ROUND(H$313*'A Employer Allocation - No 158'!$G6,0)</f>
        <v>0</v>
      </c>
      <c r="I4" s="14">
        <f>ROUND(I$313*'A Employer Allocation - No 158'!$G6,0)</f>
        <v>0</v>
      </c>
      <c r="J4" s="14">
        <f>ROUND(J$313*'A Employer Allocation - No 158'!$G6,0)</f>
        <v>0</v>
      </c>
      <c r="K4" s="14">
        <f>ROUND(K$313*'A Employer Allocation - No 158'!$G6,0)</f>
        <v>0</v>
      </c>
      <c r="L4" s="14">
        <f>ROUND(L$313*'A Employer Allocation - No 158'!$G6,0)</f>
        <v>0</v>
      </c>
      <c r="M4" s="14">
        <f>ROUND(M$313*'A Employer Allocation - No 158'!$G6,0)</f>
        <v>0</v>
      </c>
      <c r="N4" s="14">
        <f>ROUND(N$313*'A Employer Allocation - No 158'!$G6,0)</f>
        <v>0</v>
      </c>
      <c r="O4" s="36">
        <v>0</v>
      </c>
      <c r="P4" s="35">
        <f t="shared" ref="P4:P67" si="0">SUM(F4:O4)</f>
        <v>0</v>
      </c>
    </row>
    <row r="5" spans="1:18" s="10" customFormat="1" x14ac:dyDescent="0.2">
      <c r="A5" s="117"/>
      <c r="B5" s="11">
        <f>+'C Liability Recon'!A6</f>
        <v>6</v>
      </c>
      <c r="C5" s="33" t="str">
        <f>+'C Liability Recon'!B6</f>
        <v>Non-Annuitant Survivors, Extended Coverage</v>
      </c>
      <c r="D5" s="11"/>
      <c r="E5" s="34">
        <f>VLOOKUP(B5,'A Employer Allocation - No 158'!$A$6:$G$312,7,0)</f>
        <v>0</v>
      </c>
      <c r="F5" s="37">
        <f>+'C Liability Recon'!E6</f>
        <v>0</v>
      </c>
      <c r="G5" s="37">
        <f>+'C Liability Recon'!F6</f>
        <v>0</v>
      </c>
      <c r="H5" s="16">
        <f>ROUND(H$313*'A Employer Allocation - No 158'!$G7,0)</f>
        <v>0</v>
      </c>
      <c r="I5" s="16">
        <f>ROUND(I$313*'A Employer Allocation - No 158'!$G7,0)</f>
        <v>0</v>
      </c>
      <c r="J5" s="16">
        <f>ROUND(J$313*'A Employer Allocation - No 158'!$G7,0)</f>
        <v>0</v>
      </c>
      <c r="K5" s="16">
        <f>ROUND(K$313*'A Employer Allocation - No 158'!$G7,0)</f>
        <v>0</v>
      </c>
      <c r="L5" s="16">
        <f>ROUND(L$313*'A Employer Allocation - No 158'!$G7,0)</f>
        <v>0</v>
      </c>
      <c r="M5" s="16">
        <f>ROUND(M$313*'A Employer Allocation - No 158'!$G7,0)</f>
        <v>0</v>
      </c>
      <c r="N5" s="16">
        <f>ROUND(N$313*'A Employer Allocation - No 158'!$G7,0)</f>
        <v>0</v>
      </c>
      <c r="O5" s="38">
        <v>0</v>
      </c>
      <c r="P5" s="37">
        <f t="shared" si="0"/>
        <v>0</v>
      </c>
    </row>
    <row r="6" spans="1:18" s="10" customFormat="1" x14ac:dyDescent="0.2">
      <c r="A6" s="117"/>
      <c r="B6" s="11">
        <f>+'C Liability Recon'!A7</f>
        <v>7</v>
      </c>
      <c r="C6" s="33" t="str">
        <f>+'C Liability Recon'!B7</f>
        <v>ORP Retirees, Survivors, LTD Participants</v>
      </c>
      <c r="D6" s="11"/>
      <c r="E6" s="34">
        <f>VLOOKUP(B6,'A Employer Allocation - No 158'!$A$6:$G$312,7,0)</f>
        <v>0</v>
      </c>
      <c r="F6" s="37">
        <f>+'C Liability Recon'!E7</f>
        <v>0</v>
      </c>
      <c r="G6" s="37">
        <f>+'C Liability Recon'!F7</f>
        <v>0</v>
      </c>
      <c r="H6" s="16">
        <f>ROUND(H$313*'A Employer Allocation - No 158'!$G8,0)</f>
        <v>0</v>
      </c>
      <c r="I6" s="16">
        <f>ROUND(I$313*'A Employer Allocation - No 158'!$G8,0)</f>
        <v>0</v>
      </c>
      <c r="J6" s="16">
        <f>ROUND(J$313*'A Employer Allocation - No 158'!$G8,0)</f>
        <v>0</v>
      </c>
      <c r="K6" s="16">
        <f>ROUND(K$313*'A Employer Allocation - No 158'!$G8,0)</f>
        <v>0</v>
      </c>
      <c r="L6" s="16">
        <f>ROUND(L$313*'A Employer Allocation - No 158'!$G8,0)</f>
        <v>0</v>
      </c>
      <c r="M6" s="16">
        <f>ROUND(M$313*'A Employer Allocation - No 158'!$G8,0)</f>
        <v>0</v>
      </c>
      <c r="N6" s="16">
        <f>ROUND(N$313*'A Employer Allocation - No 158'!$G8,0)</f>
        <v>0</v>
      </c>
      <c r="O6" s="38">
        <v>0</v>
      </c>
      <c r="P6" s="37">
        <f t="shared" si="0"/>
        <v>0</v>
      </c>
    </row>
    <row r="7" spans="1:18" s="10" customFormat="1" x14ac:dyDescent="0.2">
      <c r="A7" s="117"/>
      <c r="B7" s="11">
        <f>+'C Liability Recon'!A8</f>
        <v>47</v>
      </c>
      <c r="C7" s="33" t="str">
        <f>+'C Liability Recon'!B8</f>
        <v>Various TLC Govt Groups</v>
      </c>
      <c r="D7" s="11"/>
      <c r="E7" s="34">
        <f>VLOOKUP(B7,'A Employer Allocation - No 158'!$A$6:$G$312,7,0)</f>
        <v>0</v>
      </c>
      <c r="F7" s="37">
        <f>+'C Liability Recon'!E8</f>
        <v>0</v>
      </c>
      <c r="G7" s="37">
        <f>+'C Liability Recon'!F8</f>
        <v>0</v>
      </c>
      <c r="H7" s="16">
        <f>ROUND(H$313*'A Employer Allocation - No 158'!$G9,0)</f>
        <v>0</v>
      </c>
      <c r="I7" s="16">
        <f>ROUND(I$313*'A Employer Allocation - No 158'!$G9,0)</f>
        <v>0</v>
      </c>
      <c r="J7" s="16">
        <f>ROUND(J$313*'A Employer Allocation - No 158'!$G9,0)</f>
        <v>0</v>
      </c>
      <c r="K7" s="16">
        <f>ROUND(K$313*'A Employer Allocation - No 158'!$G9,0)</f>
        <v>0</v>
      </c>
      <c r="L7" s="16">
        <f>ROUND(L$313*'A Employer Allocation - No 158'!$G9,0)</f>
        <v>0</v>
      </c>
      <c r="M7" s="16">
        <f>ROUND(M$313*'A Employer Allocation - No 158'!$G9,0)</f>
        <v>0</v>
      </c>
      <c r="N7" s="16">
        <f>ROUND(N$313*'A Employer Allocation - No 158'!$G9,0)</f>
        <v>0</v>
      </c>
      <c r="O7" s="38">
        <v>0</v>
      </c>
      <c r="P7" s="37">
        <f t="shared" si="0"/>
        <v>0</v>
      </c>
    </row>
    <row r="8" spans="1:18" s="10" customFormat="1" x14ac:dyDescent="0.2">
      <c r="A8" s="117"/>
      <c r="B8" s="11">
        <f>+'C Liability Recon'!A9</f>
        <v>48</v>
      </c>
      <c r="C8" s="33" t="str">
        <f>+'C Liability Recon'!B9</f>
        <v>Various TLC School Groups</v>
      </c>
      <c r="D8" s="11"/>
      <c r="E8" s="34">
        <f>VLOOKUP(B8,'A Employer Allocation - No 158'!$A$6:$G$312,7,0)</f>
        <v>0</v>
      </c>
      <c r="F8" s="37">
        <f>+'C Liability Recon'!E9</f>
        <v>0</v>
      </c>
      <c r="G8" s="37">
        <f>+'C Liability Recon'!F9</f>
        <v>0</v>
      </c>
      <c r="H8" s="16">
        <f>ROUND(H$313*'A Employer Allocation - No 158'!$G10,0)</f>
        <v>0</v>
      </c>
      <c r="I8" s="16">
        <f>ROUND(I$313*'A Employer Allocation - No 158'!$G10,0)</f>
        <v>0</v>
      </c>
      <c r="J8" s="16">
        <f>ROUND(J$313*'A Employer Allocation - No 158'!$G10,0)</f>
        <v>0</v>
      </c>
      <c r="K8" s="16">
        <f>ROUND(K$313*'A Employer Allocation - No 158'!$G10,0)</f>
        <v>0</v>
      </c>
      <c r="L8" s="16">
        <f>ROUND(L$313*'A Employer Allocation - No 158'!$G10,0)</f>
        <v>0</v>
      </c>
      <c r="M8" s="16">
        <f>ROUND(M$313*'A Employer Allocation - No 158'!$G10,0)</f>
        <v>0</v>
      </c>
      <c r="N8" s="16">
        <f>ROUND(N$313*'A Employer Allocation - No 158'!$G10,0)</f>
        <v>0</v>
      </c>
      <c r="O8" s="38">
        <v>0</v>
      </c>
      <c r="P8" s="37">
        <f t="shared" si="0"/>
        <v>0</v>
      </c>
    </row>
    <row r="9" spans="1:18" s="10" customFormat="1" x14ac:dyDescent="0.2">
      <c r="A9" s="117"/>
      <c r="B9" s="11">
        <f>+'C Liability Recon'!A10</f>
        <v>90</v>
      </c>
      <c r="C9" s="33" t="str">
        <f>+'C Liability Recon'!B10</f>
        <v>POTOMAC RIVER FISHERIES</v>
      </c>
      <c r="D9" s="11"/>
      <c r="E9" s="34">
        <f>VLOOKUP(B9,'A Employer Allocation - No 158'!$A$6:$G$312,7,0)</f>
        <v>4.3873858427333155E-5</v>
      </c>
      <c r="F9" s="37">
        <f>+'C Liability Recon'!E10</f>
        <v>5117</v>
      </c>
      <c r="G9" s="37">
        <f>+'C Liability Recon'!F10</f>
        <v>2077</v>
      </c>
      <c r="H9" s="16">
        <f>ROUND(H$313*'A Employer Allocation - No 158'!$G11,0)</f>
        <v>0</v>
      </c>
      <c r="I9" s="16">
        <f>ROUND(I$313*'A Employer Allocation - No 158'!$G11,0)</f>
        <v>0</v>
      </c>
      <c r="J9" s="16">
        <f>ROUND(J$313*'A Employer Allocation - No 158'!$G11,0)</f>
        <v>0</v>
      </c>
      <c r="K9" s="16">
        <f>ROUND(K$313*'A Employer Allocation - No 158'!$G11,0)</f>
        <v>0</v>
      </c>
      <c r="L9" s="16">
        <f>ROUND(L$313*'A Employer Allocation - No 158'!$G11,0)</f>
        <v>-422</v>
      </c>
      <c r="M9" s="16">
        <f>ROUND(M$313*'A Employer Allocation - No 158'!$G11,0)</f>
        <v>0</v>
      </c>
      <c r="N9" s="16">
        <f>ROUND(N$313*'A Employer Allocation - No 158'!$G11,0)</f>
        <v>-2225</v>
      </c>
      <c r="O9" s="38">
        <v>61</v>
      </c>
      <c r="P9" s="37">
        <f t="shared" si="0"/>
        <v>4608</v>
      </c>
      <c r="Q9" s="39"/>
      <c r="R9" s="40"/>
    </row>
    <row r="10" spans="1:18" s="10" customFormat="1" ht="11.25" customHeight="1" x14ac:dyDescent="0.2">
      <c r="A10" s="117"/>
      <c r="B10" s="11">
        <f>+'C Liability Recon'!A11</f>
        <v>91</v>
      </c>
      <c r="C10" s="33" t="str">
        <f>+'C Liability Recon'!B11</f>
        <v>New River Valley Emergency Communications</v>
      </c>
      <c r="D10" s="11"/>
      <c r="E10" s="34">
        <f>VLOOKUP(B10,'A Employer Allocation - No 158'!$A$6:$G$312,7,0)</f>
        <v>6.8271679647436635E-5</v>
      </c>
      <c r="F10" s="37">
        <f>+'C Liability Recon'!E11</f>
        <v>7962</v>
      </c>
      <c r="G10" s="37">
        <f>+'C Liability Recon'!F11</f>
        <v>3232</v>
      </c>
      <c r="H10" s="16">
        <f>ROUND(H$313*'A Employer Allocation - No 158'!$G12,0)</f>
        <v>0</v>
      </c>
      <c r="I10" s="16">
        <f>ROUND(I$313*'A Employer Allocation - No 158'!$G12,0)</f>
        <v>0</v>
      </c>
      <c r="J10" s="16">
        <f>ROUND(J$313*'A Employer Allocation - No 158'!$G12,0)</f>
        <v>0</v>
      </c>
      <c r="K10" s="16">
        <f>ROUND(K$313*'A Employer Allocation - No 158'!$G12,0)</f>
        <v>0</v>
      </c>
      <c r="L10" s="16">
        <f>ROUND(L$313*'A Employer Allocation - No 158'!$G12,0)</f>
        <v>-657</v>
      </c>
      <c r="M10" s="16">
        <f>ROUND(M$313*'A Employer Allocation - No 158'!$G12,0)</f>
        <v>0</v>
      </c>
      <c r="N10" s="16">
        <f>ROUND(N$313*'A Employer Allocation - No 158'!$G12,0)</f>
        <v>-3462</v>
      </c>
      <c r="O10" s="38">
        <v>16629</v>
      </c>
      <c r="P10" s="37">
        <f t="shared" si="0"/>
        <v>23704</v>
      </c>
      <c r="Q10" s="39"/>
    </row>
    <row r="11" spans="1:18" s="10" customFormat="1" x14ac:dyDescent="0.2">
      <c r="A11" s="117"/>
      <c r="B11" s="11">
        <f>+'C Liability Recon'!A12</f>
        <v>100</v>
      </c>
      <c r="C11" s="33" t="str">
        <f>+'C Liability Recon'!B12</f>
        <v xml:space="preserve">Senate of Virginia            </v>
      </c>
      <c r="D11" s="11"/>
      <c r="E11" s="34">
        <f>VLOOKUP(B11,'A Employer Allocation - No 158'!$A$6:$G$312,7,0)</f>
        <v>1.1989305844364426E-3</v>
      </c>
      <c r="F11" s="37">
        <f>+'C Liability Recon'!E12</f>
        <v>139827</v>
      </c>
      <c r="G11" s="37">
        <f>+'C Liability Recon'!F12</f>
        <v>56765</v>
      </c>
      <c r="H11" s="16">
        <f>ROUND(H$313*'A Employer Allocation - No 158'!$G13,0)</f>
        <v>0</v>
      </c>
      <c r="I11" s="16">
        <f>ROUND(I$313*'A Employer Allocation - No 158'!$G13,0)</f>
        <v>0</v>
      </c>
      <c r="J11" s="16">
        <f>ROUND(J$313*'A Employer Allocation - No 158'!$G13,0)</f>
        <v>0</v>
      </c>
      <c r="K11" s="16">
        <f>ROUND(K$313*'A Employer Allocation - No 158'!$G13,0)</f>
        <v>0</v>
      </c>
      <c r="L11" s="16">
        <f>ROUND(L$313*'A Employer Allocation - No 158'!$G13,0)</f>
        <v>-11535</v>
      </c>
      <c r="M11" s="16">
        <f>ROUND(M$313*'A Employer Allocation - No 158'!$G13,0)</f>
        <v>0</v>
      </c>
      <c r="N11" s="16">
        <f>ROUND(N$313*'A Employer Allocation - No 158'!$G13,0)</f>
        <v>-60801</v>
      </c>
      <c r="O11" s="38">
        <v>-10200</v>
      </c>
      <c r="P11" s="37">
        <f t="shared" si="0"/>
        <v>114056</v>
      </c>
      <c r="Q11" s="41"/>
    </row>
    <row r="12" spans="1:18" s="10" customFormat="1" x14ac:dyDescent="0.2">
      <c r="A12" s="117"/>
      <c r="B12" s="11">
        <f>+'C Liability Recon'!A13</f>
        <v>101</v>
      </c>
      <c r="C12" s="33" t="str">
        <f>+'C Liability Recon'!B13</f>
        <v xml:space="preserve">Virginia House of Delegates   </v>
      </c>
      <c r="D12" s="11"/>
      <c r="E12" s="34">
        <f>VLOOKUP(B12,'A Employer Allocation - No 158'!$A$6:$G$312,7,0)</f>
        <v>2.4106369865984295E-3</v>
      </c>
      <c r="F12" s="37">
        <f>+'C Liability Recon'!E13</f>
        <v>281144</v>
      </c>
      <c r="G12" s="37">
        <f>+'C Liability Recon'!F13</f>
        <v>114135</v>
      </c>
      <c r="H12" s="16">
        <f>ROUND(H$313*'A Employer Allocation - No 158'!$G14,0)</f>
        <v>0</v>
      </c>
      <c r="I12" s="16">
        <f>ROUND(I$313*'A Employer Allocation - No 158'!$G14,0)</f>
        <v>0</v>
      </c>
      <c r="J12" s="16">
        <f>ROUND(J$313*'A Employer Allocation - No 158'!$G14,0)</f>
        <v>0</v>
      </c>
      <c r="K12" s="16">
        <f>ROUND(K$313*'A Employer Allocation - No 158'!$G14,0)</f>
        <v>0</v>
      </c>
      <c r="L12" s="16">
        <f>ROUND(L$313*'A Employer Allocation - No 158'!$G14,0)</f>
        <v>-23194</v>
      </c>
      <c r="M12" s="16">
        <f>ROUND(M$313*'A Employer Allocation - No 158'!$G14,0)</f>
        <v>0</v>
      </c>
      <c r="N12" s="16">
        <f>ROUND(N$313*'A Employer Allocation - No 158'!$G14,0)</f>
        <v>-122249</v>
      </c>
      <c r="O12" s="38">
        <v>19673</v>
      </c>
      <c r="P12" s="37">
        <f t="shared" si="0"/>
        <v>269509</v>
      </c>
      <c r="Q12" s="42"/>
    </row>
    <row r="13" spans="1:18" s="10" customFormat="1" x14ac:dyDescent="0.2">
      <c r="A13" s="117"/>
      <c r="B13" s="11">
        <f>+'C Liability Recon'!A14</f>
        <v>102</v>
      </c>
      <c r="C13" s="33" t="str">
        <f>+'C Liability Recon'!B14</f>
        <v>Leg Dept Reversion Clear Acct</v>
      </c>
      <c r="D13" s="11"/>
      <c r="E13" s="34">
        <f>VLOOKUP(B13,'A Employer Allocation - No 158'!$A$6:$G$312,7,0)</f>
        <v>0</v>
      </c>
      <c r="F13" s="37">
        <f>+'C Liability Recon'!E14</f>
        <v>0</v>
      </c>
      <c r="G13" s="37">
        <f>+'C Liability Recon'!F14</f>
        <v>0</v>
      </c>
      <c r="H13" s="16">
        <f>ROUND(H$313*'A Employer Allocation - No 158'!$G15,0)</f>
        <v>0</v>
      </c>
      <c r="I13" s="16">
        <f>ROUND(I$313*'A Employer Allocation - No 158'!$G15,0)</f>
        <v>0</v>
      </c>
      <c r="J13" s="16">
        <f>ROUND(J$313*'A Employer Allocation - No 158'!$G15,0)</f>
        <v>0</v>
      </c>
      <c r="K13" s="16">
        <f>ROUND(K$313*'A Employer Allocation - No 158'!$G15,0)</f>
        <v>0</v>
      </c>
      <c r="L13" s="16">
        <f>ROUND(L$313*'A Employer Allocation - No 158'!$G15,0)</f>
        <v>0</v>
      </c>
      <c r="M13" s="16">
        <f>ROUND(M$313*'A Employer Allocation - No 158'!$G15,0)</f>
        <v>0</v>
      </c>
      <c r="N13" s="16">
        <f>ROUND(N$313*'A Employer Allocation - No 158'!$G15,0)</f>
        <v>0</v>
      </c>
      <c r="O13" s="38">
        <v>0</v>
      </c>
      <c r="P13" s="37">
        <f t="shared" si="0"/>
        <v>0</v>
      </c>
    </row>
    <row r="14" spans="1:18" s="10" customFormat="1" x14ac:dyDescent="0.2">
      <c r="A14" s="117"/>
      <c r="B14" s="11">
        <f>+'C Liability Recon'!A15</f>
        <v>103</v>
      </c>
      <c r="C14" s="33" t="str">
        <f>+'C Liability Recon'!B15</f>
        <v>Magistrates</v>
      </c>
      <c r="D14" s="11"/>
      <c r="E14" s="34">
        <f>VLOOKUP(B14,'A Employer Allocation - No 158'!$A$6:$G$312,7,0)</f>
        <v>3.8501431397644135E-3</v>
      </c>
      <c r="F14" s="37">
        <f>+'C Liability Recon'!E15</f>
        <v>449029</v>
      </c>
      <c r="G14" s="37">
        <f>+'C Liability Recon'!F15</f>
        <v>182291</v>
      </c>
      <c r="H14" s="16">
        <f>ROUND(H$313*'A Employer Allocation - No 158'!$G16,0)</f>
        <v>0</v>
      </c>
      <c r="I14" s="16">
        <f>ROUND(I$313*'A Employer Allocation - No 158'!$G16,0)</f>
        <v>0</v>
      </c>
      <c r="J14" s="16">
        <f>ROUND(J$313*'A Employer Allocation - No 158'!$G16,0)</f>
        <v>0</v>
      </c>
      <c r="K14" s="16">
        <f>ROUND(K$313*'A Employer Allocation - No 158'!$G16,0)</f>
        <v>0</v>
      </c>
      <c r="L14" s="16">
        <f>ROUND(L$313*'A Employer Allocation - No 158'!$G16,0)</f>
        <v>-37043</v>
      </c>
      <c r="M14" s="16">
        <f>ROUND(M$313*'A Employer Allocation - No 158'!$G16,0)</f>
        <v>0</v>
      </c>
      <c r="N14" s="16">
        <f>ROUND(N$313*'A Employer Allocation - No 158'!$G16,0)</f>
        <v>-195250</v>
      </c>
      <c r="O14" s="38">
        <v>3634</v>
      </c>
      <c r="P14" s="37">
        <f t="shared" si="0"/>
        <v>402661</v>
      </c>
    </row>
    <row r="15" spans="1:18" s="10" customFormat="1" x14ac:dyDescent="0.2">
      <c r="A15" s="117"/>
      <c r="B15" s="11">
        <f>+'C Liability Recon'!A16</f>
        <v>107</v>
      </c>
      <c r="C15" s="33" t="str">
        <f>+'C Liability Recon'!B16</f>
        <v>Div of Legislative Services</v>
      </c>
      <c r="D15" s="11"/>
      <c r="E15" s="34">
        <f>VLOOKUP(B15,'A Employer Allocation - No 158'!$A$6:$G$312,7,0)</f>
        <v>8.0335159263792951E-4</v>
      </c>
      <c r="F15" s="37">
        <f>+'C Liability Recon'!E16</f>
        <v>93692</v>
      </c>
      <c r="G15" s="37">
        <f>+'C Liability Recon'!F16</f>
        <v>38036</v>
      </c>
      <c r="H15" s="16">
        <f>ROUND(H$313*'A Employer Allocation - No 158'!$G17,0)</f>
        <v>0</v>
      </c>
      <c r="I15" s="16">
        <f>ROUND(I$313*'A Employer Allocation - No 158'!$G17,0)</f>
        <v>0</v>
      </c>
      <c r="J15" s="16">
        <f>ROUND(J$313*'A Employer Allocation - No 158'!$G17,0)</f>
        <v>0</v>
      </c>
      <c r="K15" s="16">
        <f>ROUND(K$313*'A Employer Allocation - No 158'!$G17,0)</f>
        <v>0</v>
      </c>
      <c r="L15" s="16">
        <f>ROUND(L$313*'A Employer Allocation - No 158'!$G17,0)</f>
        <v>-7729</v>
      </c>
      <c r="M15" s="16">
        <f>ROUND(M$313*'A Employer Allocation - No 158'!$G17,0)</f>
        <v>0</v>
      </c>
      <c r="N15" s="16">
        <f>ROUND(N$313*'A Employer Allocation - No 158'!$G17,0)</f>
        <v>-40740</v>
      </c>
      <c r="O15" s="38">
        <v>10553</v>
      </c>
      <c r="P15" s="37">
        <f t="shared" si="0"/>
        <v>93812</v>
      </c>
    </row>
    <row r="16" spans="1:18" s="10" customFormat="1" x14ac:dyDescent="0.2">
      <c r="A16" s="117"/>
      <c r="B16" s="11">
        <f>+'C Liability Recon'!A17</f>
        <v>109</v>
      </c>
      <c r="C16" s="33" t="str">
        <f>+'C Liability Recon'!B17</f>
        <v>Div of Legislative Auto Sys</v>
      </c>
      <c r="D16" s="11"/>
      <c r="E16" s="34">
        <f>VLOOKUP(B16,'A Employer Allocation - No 158'!$A$6:$G$312,7,0)</f>
        <v>2.6024246242610706E-4</v>
      </c>
      <c r="F16" s="37">
        <f>+'C Liability Recon'!E17</f>
        <v>30351</v>
      </c>
      <c r="G16" s="37">
        <f>+'C Liability Recon'!F17</f>
        <v>12322</v>
      </c>
      <c r="H16" s="16">
        <f>ROUND(H$313*'A Employer Allocation - No 158'!$G18,0)</f>
        <v>0</v>
      </c>
      <c r="I16" s="16">
        <f>ROUND(I$313*'A Employer Allocation - No 158'!$G18,0)</f>
        <v>0</v>
      </c>
      <c r="J16" s="16">
        <f>ROUND(J$313*'A Employer Allocation - No 158'!$G18,0)</f>
        <v>0</v>
      </c>
      <c r="K16" s="16">
        <f>ROUND(K$313*'A Employer Allocation - No 158'!$G18,0)</f>
        <v>0</v>
      </c>
      <c r="L16" s="16">
        <f>ROUND(L$313*'A Employer Allocation - No 158'!$G18,0)</f>
        <v>-2504</v>
      </c>
      <c r="M16" s="16">
        <f>ROUND(M$313*'A Employer Allocation - No 158'!$G18,0)</f>
        <v>0</v>
      </c>
      <c r="N16" s="16">
        <f>ROUND(N$313*'A Employer Allocation - No 158'!$G18,0)</f>
        <v>-13198</v>
      </c>
      <c r="O16" s="38">
        <v>-5792</v>
      </c>
      <c r="P16" s="37">
        <f t="shared" si="0"/>
        <v>21179</v>
      </c>
    </row>
    <row r="17" spans="1:16" s="10" customFormat="1" x14ac:dyDescent="0.2">
      <c r="A17" s="117"/>
      <c r="B17" s="11">
        <f>+'C Liability Recon'!A18</f>
        <v>110</v>
      </c>
      <c r="C17" s="33" t="str">
        <f>+'C Liability Recon'!B18</f>
        <v>Joint Leg Audit &amp; Review Comm</v>
      </c>
      <c r="D17" s="11"/>
      <c r="E17" s="34">
        <f>VLOOKUP(B17,'A Employer Allocation - No 158'!$A$6:$G$312,7,0)</f>
        <v>3.0141059274452193E-4</v>
      </c>
      <c r="F17" s="37">
        <f>+'C Liability Recon'!E18</f>
        <v>35152</v>
      </c>
      <c r="G17" s="37">
        <f>+'C Liability Recon'!F18</f>
        <v>14271</v>
      </c>
      <c r="H17" s="16">
        <f>ROUND(H$313*'A Employer Allocation - No 158'!$G19,0)</f>
        <v>0</v>
      </c>
      <c r="I17" s="16">
        <f>ROUND(I$313*'A Employer Allocation - No 158'!$G19,0)</f>
        <v>0</v>
      </c>
      <c r="J17" s="16">
        <f>ROUND(J$313*'A Employer Allocation - No 158'!$G19,0)</f>
        <v>0</v>
      </c>
      <c r="K17" s="16">
        <f>ROUND(K$313*'A Employer Allocation - No 158'!$G19,0)</f>
        <v>0</v>
      </c>
      <c r="L17" s="16">
        <f>ROUND(L$313*'A Employer Allocation - No 158'!$G19,0)</f>
        <v>-2900</v>
      </c>
      <c r="M17" s="16">
        <f>ROUND(M$313*'A Employer Allocation - No 158'!$G19,0)</f>
        <v>0</v>
      </c>
      <c r="N17" s="16">
        <f>ROUND(N$313*'A Employer Allocation - No 158'!$G19,0)</f>
        <v>-15285</v>
      </c>
      <c r="O17" s="38">
        <v>-1245</v>
      </c>
      <c r="P17" s="37">
        <f t="shared" si="0"/>
        <v>29993</v>
      </c>
    </row>
    <row r="18" spans="1:16" s="10" customFormat="1" x14ac:dyDescent="0.2">
      <c r="A18" s="117"/>
      <c r="B18" s="11">
        <f>+'C Liability Recon'!A19</f>
        <v>111</v>
      </c>
      <c r="C18" s="33" t="str">
        <f>+'C Liability Recon'!B19</f>
        <v>Supreme Court of Virginia</v>
      </c>
      <c r="D18" s="11"/>
      <c r="E18" s="34">
        <f>VLOOKUP(B18,'A Employer Allocation - No 158'!$A$6:$G$312,7,0)</f>
        <v>3.133490517211466E-3</v>
      </c>
      <c r="F18" s="37">
        <f>+'C Liability Recon'!E19</f>
        <v>365448</v>
      </c>
      <c r="G18" s="37">
        <f>+'C Liability Recon'!F19</f>
        <v>148360</v>
      </c>
      <c r="H18" s="16">
        <f>ROUND(H$313*'A Employer Allocation - No 158'!$G20,0)</f>
        <v>0</v>
      </c>
      <c r="I18" s="16">
        <f>ROUND(I$313*'A Employer Allocation - No 158'!$G20,0)</f>
        <v>0</v>
      </c>
      <c r="J18" s="16">
        <f>ROUND(J$313*'A Employer Allocation - No 158'!$G20,0)</f>
        <v>0</v>
      </c>
      <c r="K18" s="16">
        <f>ROUND(K$313*'A Employer Allocation - No 158'!$G20,0)</f>
        <v>0</v>
      </c>
      <c r="L18" s="16">
        <f>ROUND(L$313*'A Employer Allocation - No 158'!$G20,0)</f>
        <v>-30148</v>
      </c>
      <c r="M18" s="16">
        <f>ROUND(M$313*'A Employer Allocation - No 158'!$G20,0)</f>
        <v>0</v>
      </c>
      <c r="N18" s="16">
        <f>ROUND(N$313*'A Employer Allocation - No 158'!$G20,0)</f>
        <v>-158907</v>
      </c>
      <c r="O18" s="38">
        <v>13709</v>
      </c>
      <c r="P18" s="37">
        <f t="shared" si="0"/>
        <v>338462</v>
      </c>
    </row>
    <row r="19" spans="1:16" s="10" customFormat="1" x14ac:dyDescent="0.2">
      <c r="A19" s="117"/>
      <c r="B19" s="11">
        <f>+'C Liability Recon'!A20</f>
        <v>112</v>
      </c>
      <c r="C19" s="33" t="str">
        <f>+'C Liability Recon'!B20</f>
        <v>Judicial Inquiry And Rev Comm</v>
      </c>
      <c r="D19" s="11"/>
      <c r="E19" s="34">
        <f>VLOOKUP(B19,'A Employer Allocation - No 158'!$A$6:$G$312,7,0)</f>
        <v>2.9798674299643582E-5</v>
      </c>
      <c r="F19" s="37">
        <f>+'C Liability Recon'!E20</f>
        <v>3475</v>
      </c>
      <c r="G19" s="37">
        <f>+'C Liability Recon'!F20</f>
        <v>1411</v>
      </c>
      <c r="H19" s="16">
        <f>ROUND(H$313*'A Employer Allocation - No 158'!$G21,0)</f>
        <v>0</v>
      </c>
      <c r="I19" s="16">
        <f>ROUND(I$313*'A Employer Allocation - No 158'!$G21,0)</f>
        <v>0</v>
      </c>
      <c r="J19" s="16">
        <f>ROUND(J$313*'A Employer Allocation - No 158'!$G21,0)</f>
        <v>0</v>
      </c>
      <c r="K19" s="16">
        <f>ROUND(K$313*'A Employer Allocation - No 158'!$G21,0)</f>
        <v>0</v>
      </c>
      <c r="L19" s="16">
        <f>ROUND(L$313*'A Employer Allocation - No 158'!$G21,0)</f>
        <v>-287</v>
      </c>
      <c r="M19" s="16">
        <f>ROUND(M$313*'A Employer Allocation - No 158'!$G21,0)</f>
        <v>0</v>
      </c>
      <c r="N19" s="16">
        <f>ROUND(N$313*'A Employer Allocation - No 158'!$G21,0)</f>
        <v>-1511</v>
      </c>
      <c r="O19" s="38">
        <v>589</v>
      </c>
      <c r="P19" s="37">
        <f t="shared" si="0"/>
        <v>3677</v>
      </c>
    </row>
    <row r="20" spans="1:16" s="10" customFormat="1" x14ac:dyDescent="0.2">
      <c r="A20" s="117"/>
      <c r="B20" s="11">
        <f>+'C Liability Recon'!A21</f>
        <v>113</v>
      </c>
      <c r="C20" s="33" t="str">
        <f>+'C Liability Recon'!B21</f>
        <v>Circuit Courts</v>
      </c>
      <c r="D20" s="11"/>
      <c r="E20" s="34">
        <f>VLOOKUP(B20,'A Employer Allocation - No 158'!$A$6:$G$312,7,0)</f>
        <v>2.0560979235371107E-3</v>
      </c>
      <c r="F20" s="37">
        <f>+'C Liability Recon'!E21</f>
        <v>239796</v>
      </c>
      <c r="G20" s="37">
        <f>+'C Liability Recon'!F21</f>
        <v>97349</v>
      </c>
      <c r="H20" s="16">
        <f>ROUND(H$313*'A Employer Allocation - No 158'!$G22,0)</f>
        <v>0</v>
      </c>
      <c r="I20" s="16">
        <f>ROUND(I$313*'A Employer Allocation - No 158'!$G22,0)</f>
        <v>0</v>
      </c>
      <c r="J20" s="16">
        <f>ROUND(J$313*'A Employer Allocation - No 158'!$G22,0)</f>
        <v>0</v>
      </c>
      <c r="K20" s="16">
        <f>ROUND(K$313*'A Employer Allocation - No 158'!$G22,0)</f>
        <v>0</v>
      </c>
      <c r="L20" s="16">
        <f>ROUND(L$313*'A Employer Allocation - No 158'!$G22,0)</f>
        <v>-19782</v>
      </c>
      <c r="M20" s="16">
        <f>ROUND(M$313*'A Employer Allocation - No 158'!$G22,0)</f>
        <v>0</v>
      </c>
      <c r="N20" s="16">
        <f>ROUND(N$313*'A Employer Allocation - No 158'!$G22,0)</f>
        <v>-104270</v>
      </c>
      <c r="O20" s="38">
        <v>3929</v>
      </c>
      <c r="P20" s="37">
        <f t="shared" si="0"/>
        <v>217022</v>
      </c>
    </row>
    <row r="21" spans="1:16" s="10" customFormat="1" x14ac:dyDescent="0.2">
      <c r="A21" s="117"/>
      <c r="B21" s="11">
        <f>+'C Liability Recon'!A22</f>
        <v>114</v>
      </c>
      <c r="C21" s="33" t="str">
        <f>+'C Liability Recon'!B22</f>
        <v>General District Courts</v>
      </c>
      <c r="D21" s="11"/>
      <c r="E21" s="34">
        <f>VLOOKUP(B21,'A Employer Allocation - No 158'!$A$6:$G$312,7,0)</f>
        <v>1.0077893526412189E-2</v>
      </c>
      <c r="F21" s="37">
        <f>+'C Liability Recon'!E22</f>
        <v>1175350</v>
      </c>
      <c r="G21" s="37">
        <f>+'C Liability Recon'!F22</f>
        <v>477152</v>
      </c>
      <c r="H21" s="16">
        <f>ROUND(H$313*'A Employer Allocation - No 158'!$G23,0)</f>
        <v>0</v>
      </c>
      <c r="I21" s="16">
        <f>ROUND(I$313*'A Employer Allocation - No 158'!$G23,0)</f>
        <v>0</v>
      </c>
      <c r="J21" s="16">
        <f>ROUND(J$313*'A Employer Allocation - No 158'!$G23,0)</f>
        <v>0</v>
      </c>
      <c r="K21" s="16">
        <f>ROUND(K$313*'A Employer Allocation - No 158'!$G23,0)</f>
        <v>0</v>
      </c>
      <c r="L21" s="16">
        <f>ROUND(L$313*'A Employer Allocation - No 158'!$G23,0)</f>
        <v>-96963</v>
      </c>
      <c r="M21" s="16">
        <f>ROUND(M$313*'A Employer Allocation - No 158'!$G23,0)</f>
        <v>0</v>
      </c>
      <c r="N21" s="16">
        <f>ROUND(N$313*'A Employer Allocation - No 158'!$G23,0)</f>
        <v>-511075</v>
      </c>
      <c r="O21" s="38">
        <v>4552</v>
      </c>
      <c r="P21" s="37">
        <f t="shared" si="0"/>
        <v>1049016</v>
      </c>
    </row>
    <row r="22" spans="1:16" s="10" customFormat="1" x14ac:dyDescent="0.2">
      <c r="A22" s="117"/>
      <c r="B22" s="11">
        <f>+'C Liability Recon'!A23</f>
        <v>115</v>
      </c>
      <c r="C22" s="33" t="str">
        <f>+'C Liability Recon'!B23</f>
        <v>Juv and Dom Relations Dist Crt</v>
      </c>
      <c r="D22" s="11"/>
      <c r="E22" s="34">
        <f>VLOOKUP(B22,'A Employer Allocation - No 158'!$A$6:$G$312,7,0)</f>
        <v>6.9079455640509166E-3</v>
      </c>
      <c r="F22" s="37">
        <f>+'C Liability Recon'!E23</f>
        <v>805650</v>
      </c>
      <c r="G22" s="37">
        <f>+'C Liability Recon'!F23</f>
        <v>327067</v>
      </c>
      <c r="H22" s="16">
        <f>ROUND(H$313*'A Employer Allocation - No 158'!$G24,0)</f>
        <v>0</v>
      </c>
      <c r="I22" s="16">
        <f>ROUND(I$313*'A Employer Allocation - No 158'!$G24,0)</f>
        <v>0</v>
      </c>
      <c r="J22" s="16">
        <f>ROUND(J$313*'A Employer Allocation - No 158'!$G24,0)</f>
        <v>0</v>
      </c>
      <c r="K22" s="16">
        <f>ROUND(K$313*'A Employer Allocation - No 158'!$G24,0)</f>
        <v>0</v>
      </c>
      <c r="L22" s="16">
        <f>ROUND(L$313*'A Employer Allocation - No 158'!$G24,0)</f>
        <v>-66464</v>
      </c>
      <c r="M22" s="16">
        <f>ROUND(M$313*'A Employer Allocation - No 158'!$G24,0)</f>
        <v>0</v>
      </c>
      <c r="N22" s="16">
        <f>ROUND(N$313*'A Employer Allocation - No 158'!$G24,0)</f>
        <v>-350319</v>
      </c>
      <c r="O22" s="38">
        <v>1606</v>
      </c>
      <c r="P22" s="37">
        <f t="shared" si="0"/>
        <v>717540</v>
      </c>
    </row>
    <row r="23" spans="1:16" s="10" customFormat="1" x14ac:dyDescent="0.2">
      <c r="A23" s="117"/>
      <c r="B23" s="11">
        <f>+'C Liability Recon'!A24</f>
        <v>116</v>
      </c>
      <c r="C23" s="33" t="str">
        <f>+'C Liability Recon'!B24</f>
        <v>Combined District Courts</v>
      </c>
      <c r="D23" s="11"/>
      <c r="E23" s="34">
        <f>VLOOKUP(B23,'A Employer Allocation - No 158'!$A$6:$G$312,7,0)</f>
        <v>2.0066275359325852E-3</v>
      </c>
      <c r="F23" s="37">
        <f>+'C Liability Recon'!E24</f>
        <v>234026</v>
      </c>
      <c r="G23" s="37">
        <f>+'C Liability Recon'!F24</f>
        <v>95007</v>
      </c>
      <c r="H23" s="16">
        <f>ROUND(H$313*'A Employer Allocation - No 158'!$G25,0)</f>
        <v>0</v>
      </c>
      <c r="I23" s="16">
        <f>ROUND(I$313*'A Employer Allocation - No 158'!$G25,0)</f>
        <v>0</v>
      </c>
      <c r="J23" s="16">
        <f>ROUND(J$313*'A Employer Allocation - No 158'!$G25,0)</f>
        <v>0</v>
      </c>
      <c r="K23" s="16">
        <f>ROUND(K$313*'A Employer Allocation - No 158'!$G25,0)</f>
        <v>0</v>
      </c>
      <c r="L23" s="16">
        <f>ROUND(L$313*'A Employer Allocation - No 158'!$G25,0)</f>
        <v>-19306</v>
      </c>
      <c r="M23" s="16">
        <f>ROUND(M$313*'A Employer Allocation - No 158'!$G25,0)</f>
        <v>0</v>
      </c>
      <c r="N23" s="16">
        <f>ROUND(N$313*'A Employer Allocation - No 158'!$G25,0)</f>
        <v>-101761</v>
      </c>
      <c r="O23" s="38">
        <v>13944</v>
      </c>
      <c r="P23" s="37">
        <f t="shared" si="0"/>
        <v>221910</v>
      </c>
    </row>
    <row r="24" spans="1:16" s="10" customFormat="1" x14ac:dyDescent="0.2">
      <c r="A24" s="117"/>
      <c r="B24" s="11">
        <f>+'C Liability Recon'!A25</f>
        <v>117</v>
      </c>
      <c r="C24" s="33" t="str">
        <f>+'C Liability Recon'!B25</f>
        <v>Virginia State Bar</v>
      </c>
      <c r="D24" s="11"/>
      <c r="E24" s="34">
        <f>VLOOKUP(B24,'A Employer Allocation - No 158'!$A$6:$G$312,7,0)</f>
        <v>1.0886502347801825E-3</v>
      </c>
      <c r="F24" s="37">
        <f>+'C Liability Recon'!E25</f>
        <v>126966</v>
      </c>
      <c r="G24" s="37">
        <f>+'C Liability Recon'!F25</f>
        <v>51544</v>
      </c>
      <c r="H24" s="16">
        <f>ROUND(H$313*'A Employer Allocation - No 158'!$G26,0)</f>
        <v>0</v>
      </c>
      <c r="I24" s="16">
        <f>ROUND(I$313*'A Employer Allocation - No 158'!$G26,0)</f>
        <v>0</v>
      </c>
      <c r="J24" s="16">
        <f>ROUND(J$313*'A Employer Allocation - No 158'!$G26,0)</f>
        <v>0</v>
      </c>
      <c r="K24" s="16">
        <f>ROUND(K$313*'A Employer Allocation - No 158'!$G26,0)</f>
        <v>0</v>
      </c>
      <c r="L24" s="16">
        <f>ROUND(L$313*'A Employer Allocation - No 158'!$G26,0)</f>
        <v>-10474</v>
      </c>
      <c r="M24" s="16">
        <f>ROUND(M$313*'A Employer Allocation - No 158'!$G26,0)</f>
        <v>0</v>
      </c>
      <c r="N24" s="16">
        <f>ROUND(N$313*'A Employer Allocation - No 158'!$G26,0)</f>
        <v>-55208</v>
      </c>
      <c r="O24" s="38">
        <v>13499</v>
      </c>
      <c r="P24" s="37">
        <f t="shared" si="0"/>
        <v>126327</v>
      </c>
    </row>
    <row r="25" spans="1:16" s="10" customFormat="1" x14ac:dyDescent="0.2">
      <c r="A25" s="117"/>
      <c r="B25" s="11">
        <f>+'C Liability Recon'!A26</f>
        <v>119</v>
      </c>
      <c r="C25" s="33" t="str">
        <f>+'C Liability Recon'!B26</f>
        <v>Lieutenant Governor</v>
      </c>
      <c r="D25" s="11"/>
      <c r="E25" s="34">
        <f>VLOOKUP(B25,'A Employer Allocation - No 158'!$A$6:$G$312,7,0)</f>
        <v>2.2667581834457477E-5</v>
      </c>
      <c r="F25" s="37">
        <f>+'C Liability Recon'!E26</f>
        <v>2644</v>
      </c>
      <c r="G25" s="37">
        <f>+'C Liability Recon'!F26</f>
        <v>1073</v>
      </c>
      <c r="H25" s="16">
        <f>ROUND(H$313*'A Employer Allocation - No 158'!$G27,0)</f>
        <v>0</v>
      </c>
      <c r="I25" s="16">
        <f>ROUND(I$313*'A Employer Allocation - No 158'!$G27,0)</f>
        <v>0</v>
      </c>
      <c r="J25" s="16">
        <f>ROUND(J$313*'A Employer Allocation - No 158'!$G27,0)</f>
        <v>0</v>
      </c>
      <c r="K25" s="16">
        <f>ROUND(K$313*'A Employer Allocation - No 158'!$G27,0)</f>
        <v>0</v>
      </c>
      <c r="L25" s="16">
        <f>ROUND(L$313*'A Employer Allocation - No 158'!$G27,0)</f>
        <v>-218</v>
      </c>
      <c r="M25" s="16">
        <f>ROUND(M$313*'A Employer Allocation - No 158'!$G27,0)</f>
        <v>0</v>
      </c>
      <c r="N25" s="16">
        <f>ROUND(N$313*'A Employer Allocation - No 158'!$G27,0)</f>
        <v>-1150</v>
      </c>
      <c r="O25" s="38">
        <v>-525</v>
      </c>
      <c r="P25" s="37">
        <f t="shared" si="0"/>
        <v>1824</v>
      </c>
    </row>
    <row r="26" spans="1:16" s="10" customFormat="1" x14ac:dyDescent="0.2">
      <c r="A26" s="117"/>
      <c r="B26" s="11">
        <f>+'C Liability Recon'!A27</f>
        <v>121</v>
      </c>
      <c r="C26" s="33" t="str">
        <f>+'C Liability Recon'!B27</f>
        <v>Office of the Governor</v>
      </c>
      <c r="D26" s="11"/>
      <c r="E26" s="34">
        <f>VLOOKUP(B26,'A Employer Allocation - No 158'!$A$6:$G$312,7,0)</f>
        <v>3.2769866434638126E-4</v>
      </c>
      <c r="F26" s="37">
        <f>+'C Liability Recon'!E27</f>
        <v>38218</v>
      </c>
      <c r="G26" s="37">
        <f>+'C Liability Recon'!F27</f>
        <v>15515</v>
      </c>
      <c r="H26" s="16">
        <f>ROUND(H$313*'A Employer Allocation - No 158'!$G28,0)</f>
        <v>0</v>
      </c>
      <c r="I26" s="16">
        <f>ROUND(I$313*'A Employer Allocation - No 158'!$G28,0)</f>
        <v>0</v>
      </c>
      <c r="J26" s="16">
        <f>ROUND(J$313*'A Employer Allocation - No 158'!$G28,0)</f>
        <v>0</v>
      </c>
      <c r="K26" s="16">
        <f>ROUND(K$313*'A Employer Allocation - No 158'!$G28,0)</f>
        <v>0</v>
      </c>
      <c r="L26" s="16">
        <f>ROUND(L$313*'A Employer Allocation - No 158'!$G28,0)</f>
        <v>-3153</v>
      </c>
      <c r="M26" s="16">
        <f>ROUND(M$313*'A Employer Allocation - No 158'!$G28,0)</f>
        <v>0</v>
      </c>
      <c r="N26" s="16">
        <f>ROUND(N$313*'A Employer Allocation - No 158'!$G28,0)</f>
        <v>-16618</v>
      </c>
      <c r="O26" s="38">
        <v>6991</v>
      </c>
      <c r="P26" s="37">
        <f t="shared" si="0"/>
        <v>40953</v>
      </c>
    </row>
    <row r="27" spans="1:16" s="10" customFormat="1" x14ac:dyDescent="0.2">
      <c r="A27" s="117"/>
      <c r="B27" s="11">
        <f>+'C Liability Recon'!A28</f>
        <v>122</v>
      </c>
      <c r="C27" s="33" t="str">
        <f>+'C Liability Recon'!B28</f>
        <v>Dept of Planning and Budget</v>
      </c>
      <c r="D27" s="11"/>
      <c r="E27" s="34">
        <f>VLOOKUP(B27,'A Employer Allocation - No 158'!$A$6:$G$312,7,0)</f>
        <v>4.7123527530858693E-4</v>
      </c>
      <c r="F27" s="37">
        <f>+'C Liability Recon'!E28</f>
        <v>54959</v>
      </c>
      <c r="G27" s="37">
        <f>+'C Liability Recon'!F28</f>
        <v>22311</v>
      </c>
      <c r="H27" s="16">
        <f>ROUND(H$313*'A Employer Allocation - No 158'!$G29,0)</f>
        <v>0</v>
      </c>
      <c r="I27" s="16">
        <f>ROUND(I$313*'A Employer Allocation - No 158'!$G29,0)</f>
        <v>0</v>
      </c>
      <c r="J27" s="16">
        <f>ROUND(J$313*'A Employer Allocation - No 158'!$G29,0)</f>
        <v>0</v>
      </c>
      <c r="K27" s="16">
        <f>ROUND(K$313*'A Employer Allocation - No 158'!$G29,0)</f>
        <v>0</v>
      </c>
      <c r="L27" s="16">
        <f>ROUND(L$313*'A Employer Allocation - No 158'!$G29,0)</f>
        <v>-4534</v>
      </c>
      <c r="M27" s="16">
        <f>ROUND(M$313*'A Employer Allocation - No 158'!$G29,0)</f>
        <v>0</v>
      </c>
      <c r="N27" s="16">
        <f>ROUND(N$313*'A Employer Allocation - No 158'!$G29,0)</f>
        <v>-23898</v>
      </c>
      <c r="O27" s="38">
        <v>-5998</v>
      </c>
      <c r="P27" s="37">
        <f t="shared" si="0"/>
        <v>42840</v>
      </c>
    </row>
    <row r="28" spans="1:16" s="10" customFormat="1" x14ac:dyDescent="0.2">
      <c r="A28" s="117"/>
      <c r="B28" s="11">
        <f>+'C Liability Recon'!A29</f>
        <v>123</v>
      </c>
      <c r="C28" s="33" t="str">
        <f>+'C Liability Recon'!B29</f>
        <v>Dept of Military Affairs</v>
      </c>
      <c r="D28" s="11"/>
      <c r="E28" s="34">
        <f>VLOOKUP(B28,'A Employer Allocation - No 158'!$A$6:$G$312,7,0)</f>
        <v>2.6268638941126963E-3</v>
      </c>
      <c r="F28" s="37">
        <f>+'C Liability Recon'!E29</f>
        <v>306362</v>
      </c>
      <c r="G28" s="37">
        <f>+'C Liability Recon'!F29</f>
        <v>124373</v>
      </c>
      <c r="H28" s="16">
        <f>ROUND(H$313*'A Employer Allocation - No 158'!$G30,0)</f>
        <v>0</v>
      </c>
      <c r="I28" s="16">
        <f>ROUND(I$313*'A Employer Allocation - No 158'!$G30,0)</f>
        <v>0</v>
      </c>
      <c r="J28" s="16">
        <f>ROUND(J$313*'A Employer Allocation - No 158'!$G30,0)</f>
        <v>0</v>
      </c>
      <c r="K28" s="16">
        <f>ROUND(K$313*'A Employer Allocation - No 158'!$G30,0)</f>
        <v>0</v>
      </c>
      <c r="L28" s="16">
        <f>ROUND(L$313*'A Employer Allocation - No 158'!$G30,0)</f>
        <v>-25274</v>
      </c>
      <c r="M28" s="16">
        <f>ROUND(M$313*'A Employer Allocation - No 158'!$G30,0)</f>
        <v>0</v>
      </c>
      <c r="N28" s="16">
        <f>ROUND(N$313*'A Employer Allocation - No 158'!$G30,0)</f>
        <v>-133215</v>
      </c>
      <c r="O28" s="38">
        <v>-24674</v>
      </c>
      <c r="P28" s="37">
        <f t="shared" si="0"/>
        <v>247572</v>
      </c>
    </row>
    <row r="29" spans="1:16" s="10" customFormat="1" x14ac:dyDescent="0.2">
      <c r="A29" s="117"/>
      <c r="B29" s="11">
        <f>+'C Liability Recon'!A30</f>
        <v>124</v>
      </c>
      <c r="C29" s="33" t="str">
        <f>+'C Liability Recon'!B30</f>
        <v xml:space="preserve">Governors Comm on Govt Reform </v>
      </c>
      <c r="D29" s="11"/>
      <c r="E29" s="34">
        <f>VLOOKUP(B29,'A Employer Allocation - No 158'!$A$6:$G$312,7,0)</f>
        <v>0</v>
      </c>
      <c r="F29" s="37">
        <f>+'C Liability Recon'!E30</f>
        <v>0</v>
      </c>
      <c r="G29" s="37">
        <f>+'C Liability Recon'!F30</f>
        <v>0</v>
      </c>
      <c r="H29" s="16">
        <f>ROUND(H$313*'A Employer Allocation - No 158'!$G31,0)</f>
        <v>0</v>
      </c>
      <c r="I29" s="16">
        <f>ROUND(I$313*'A Employer Allocation - No 158'!$G31,0)</f>
        <v>0</v>
      </c>
      <c r="J29" s="16">
        <f>ROUND(J$313*'A Employer Allocation - No 158'!$G31,0)</f>
        <v>0</v>
      </c>
      <c r="K29" s="16">
        <f>ROUND(K$313*'A Employer Allocation - No 158'!$G31,0)</f>
        <v>0</v>
      </c>
      <c r="L29" s="16">
        <f>ROUND(L$313*'A Employer Allocation - No 158'!$G31,0)</f>
        <v>0</v>
      </c>
      <c r="M29" s="16">
        <f>ROUND(M$313*'A Employer Allocation - No 158'!$G31,0)</f>
        <v>0</v>
      </c>
      <c r="N29" s="16">
        <f>ROUND(N$313*'A Employer Allocation - No 158'!$G31,0)</f>
        <v>0</v>
      </c>
      <c r="O29" s="38">
        <v>0</v>
      </c>
      <c r="P29" s="37">
        <f t="shared" si="0"/>
        <v>0</v>
      </c>
    </row>
    <row r="30" spans="1:16" s="10" customFormat="1" x14ac:dyDescent="0.2">
      <c r="A30" s="117"/>
      <c r="B30" s="11">
        <f>+'C Liability Recon'!A31</f>
        <v>125</v>
      </c>
      <c r="C30" s="33" t="str">
        <f>+'C Liability Recon'!B31</f>
        <v>Court of Appeals of Virginia</v>
      </c>
      <c r="D30" s="11"/>
      <c r="E30" s="34">
        <f>VLOOKUP(B30,'A Employer Allocation - No 158'!$A$6:$G$312,7,0)</f>
        <v>7.3101698317963061E-4</v>
      </c>
      <c r="F30" s="37">
        <f>+'C Liability Recon'!E31</f>
        <v>85256</v>
      </c>
      <c r="G30" s="37">
        <f>+'C Liability Recon'!F31</f>
        <v>34611</v>
      </c>
      <c r="H30" s="16">
        <f>ROUND(H$313*'A Employer Allocation - No 158'!$G32,0)</f>
        <v>0</v>
      </c>
      <c r="I30" s="16">
        <f>ROUND(I$313*'A Employer Allocation - No 158'!$G32,0)</f>
        <v>0</v>
      </c>
      <c r="J30" s="16">
        <f>ROUND(J$313*'A Employer Allocation - No 158'!$G32,0)</f>
        <v>0</v>
      </c>
      <c r="K30" s="16">
        <f>ROUND(K$313*'A Employer Allocation - No 158'!$G32,0)</f>
        <v>0</v>
      </c>
      <c r="L30" s="16">
        <f>ROUND(L$313*'A Employer Allocation - No 158'!$G32,0)</f>
        <v>-7033</v>
      </c>
      <c r="M30" s="16">
        <f>ROUND(M$313*'A Employer Allocation - No 158'!$G32,0)</f>
        <v>0</v>
      </c>
      <c r="N30" s="16">
        <f>ROUND(N$313*'A Employer Allocation - No 158'!$G32,0)</f>
        <v>-37072</v>
      </c>
      <c r="O30" s="38">
        <v>7532</v>
      </c>
      <c r="P30" s="37">
        <f t="shared" si="0"/>
        <v>83294</v>
      </c>
    </row>
    <row r="31" spans="1:16" s="10" customFormat="1" x14ac:dyDescent="0.2">
      <c r="A31" s="117"/>
      <c r="B31" s="11">
        <f>+'C Liability Recon'!A32</f>
        <v>126</v>
      </c>
      <c r="C31" s="33" t="str">
        <f>+'C Liability Recon'!B32</f>
        <v>Gov Comm on Champion Schools</v>
      </c>
      <c r="D31" s="11"/>
      <c r="E31" s="34">
        <f>VLOOKUP(B31,'A Employer Allocation - No 158'!$A$6:$G$312,7,0)</f>
        <v>0</v>
      </c>
      <c r="F31" s="37">
        <f>+'C Liability Recon'!E32</f>
        <v>0</v>
      </c>
      <c r="G31" s="37">
        <f>+'C Liability Recon'!F32</f>
        <v>0</v>
      </c>
      <c r="H31" s="16">
        <f>ROUND(H$313*'A Employer Allocation - No 158'!$G33,0)</f>
        <v>0</v>
      </c>
      <c r="I31" s="16">
        <f>ROUND(I$313*'A Employer Allocation - No 158'!$G33,0)</f>
        <v>0</v>
      </c>
      <c r="J31" s="16">
        <f>ROUND(J$313*'A Employer Allocation - No 158'!$G33,0)</f>
        <v>0</v>
      </c>
      <c r="K31" s="16">
        <f>ROUND(K$313*'A Employer Allocation - No 158'!$G33,0)</f>
        <v>0</v>
      </c>
      <c r="L31" s="16">
        <f>ROUND(L$313*'A Employer Allocation - No 158'!$G33,0)</f>
        <v>0</v>
      </c>
      <c r="M31" s="16">
        <f>ROUND(M$313*'A Employer Allocation - No 158'!$G33,0)</f>
        <v>0</v>
      </c>
      <c r="N31" s="16">
        <f>ROUND(N$313*'A Employer Allocation - No 158'!$G33,0)</f>
        <v>0</v>
      </c>
      <c r="O31" s="38">
        <v>0</v>
      </c>
      <c r="P31" s="37">
        <f t="shared" si="0"/>
        <v>0</v>
      </c>
    </row>
    <row r="32" spans="1:16" s="10" customFormat="1" x14ac:dyDescent="0.2">
      <c r="A32" s="117"/>
      <c r="B32" s="11">
        <f>+'C Liability Recon'!A33</f>
        <v>127</v>
      </c>
      <c r="C32" s="33" t="str">
        <f>+'C Liability Recon'!B33</f>
        <v xml:space="preserve">Dept of Emergency Management  </v>
      </c>
      <c r="D32" s="11"/>
      <c r="E32" s="34">
        <f>VLOOKUP(B32,'A Employer Allocation - No 158'!$A$6:$G$312,7,0)</f>
        <v>1.3184038549957141E-3</v>
      </c>
      <c r="F32" s="37">
        <f>+'C Liability Recon'!E33</f>
        <v>153761</v>
      </c>
      <c r="G32" s="37">
        <f>+'C Liability Recon'!F33</f>
        <v>62422</v>
      </c>
      <c r="H32" s="16">
        <f>ROUND(H$313*'A Employer Allocation - No 158'!$G34,0)</f>
        <v>0</v>
      </c>
      <c r="I32" s="16">
        <f>ROUND(I$313*'A Employer Allocation - No 158'!$G34,0)</f>
        <v>0</v>
      </c>
      <c r="J32" s="16">
        <f>ROUND(J$313*'A Employer Allocation - No 158'!$G34,0)</f>
        <v>0</v>
      </c>
      <c r="K32" s="16">
        <f>ROUND(K$313*'A Employer Allocation - No 158'!$G34,0)</f>
        <v>0</v>
      </c>
      <c r="L32" s="16">
        <f>ROUND(L$313*'A Employer Allocation - No 158'!$G34,0)</f>
        <v>-12685</v>
      </c>
      <c r="M32" s="16">
        <f>ROUND(M$313*'A Employer Allocation - No 158'!$G34,0)</f>
        <v>0</v>
      </c>
      <c r="N32" s="16">
        <f>ROUND(N$313*'A Employer Allocation - No 158'!$G34,0)</f>
        <v>-66860</v>
      </c>
      <c r="O32" s="38">
        <v>31704</v>
      </c>
      <c r="P32" s="37">
        <f t="shared" si="0"/>
        <v>168342</v>
      </c>
    </row>
    <row r="33" spans="1:16" s="10" customFormat="1" x14ac:dyDescent="0.2">
      <c r="A33" s="117"/>
      <c r="B33" s="11">
        <f>+'C Liability Recon'!A34</f>
        <v>128</v>
      </c>
      <c r="C33" s="33" t="str">
        <f>+'C Liability Recon'!B34</f>
        <v xml:space="preserve">Virginia Veterans Care Center </v>
      </c>
      <c r="D33" s="11"/>
      <c r="E33" s="34">
        <f>VLOOKUP(B33,'A Employer Allocation - No 158'!$A$6:$G$312,7,0)</f>
        <v>2.2751693638798131E-3</v>
      </c>
      <c r="F33" s="37">
        <f>+'C Liability Recon'!E34</f>
        <v>265345</v>
      </c>
      <c r="G33" s="37">
        <f>+'C Liability Recon'!F34</f>
        <v>107721</v>
      </c>
      <c r="H33" s="16">
        <f>ROUND(H$313*'A Employer Allocation - No 158'!$G35,0)</f>
        <v>0</v>
      </c>
      <c r="I33" s="16">
        <f>ROUND(I$313*'A Employer Allocation - No 158'!$G35,0)</f>
        <v>0</v>
      </c>
      <c r="J33" s="16">
        <f>ROUND(J$313*'A Employer Allocation - No 158'!$G35,0)</f>
        <v>0</v>
      </c>
      <c r="K33" s="16">
        <f>ROUND(K$313*'A Employer Allocation - No 158'!$G35,0)</f>
        <v>0</v>
      </c>
      <c r="L33" s="16">
        <f>ROUND(L$313*'A Employer Allocation - No 158'!$G35,0)</f>
        <v>-21890</v>
      </c>
      <c r="M33" s="16">
        <f>ROUND(M$313*'A Employer Allocation - No 158'!$G35,0)</f>
        <v>0</v>
      </c>
      <c r="N33" s="16">
        <f>ROUND(N$313*'A Employer Allocation - No 158'!$G35,0)</f>
        <v>-115380</v>
      </c>
      <c r="O33" s="38">
        <v>-25049</v>
      </c>
      <c r="P33" s="37">
        <f t="shared" si="0"/>
        <v>210747</v>
      </c>
    </row>
    <row r="34" spans="1:16" s="10" customFormat="1" x14ac:dyDescent="0.2">
      <c r="A34" s="117"/>
      <c r="B34" s="11">
        <f>+'C Liability Recon'!A35</f>
        <v>129</v>
      </c>
      <c r="C34" s="33" t="str">
        <f>+'C Liability Recon'!B35</f>
        <v>Dept of Human Resource Mgmt</v>
      </c>
      <c r="D34" s="11"/>
      <c r="E34" s="34">
        <f>VLOOKUP(B34,'A Employer Allocation - No 158'!$A$6:$G$312,7,0)</f>
        <v>1.1361600057215304E-3</v>
      </c>
      <c r="F34" s="37">
        <f>+'C Liability Recon'!E35</f>
        <v>132506</v>
      </c>
      <c r="G34" s="37">
        <f>+'C Liability Recon'!F35</f>
        <v>53793</v>
      </c>
      <c r="H34" s="16">
        <f>ROUND(H$313*'A Employer Allocation - No 158'!$G36,0)</f>
        <v>0</v>
      </c>
      <c r="I34" s="16">
        <f>ROUND(I$313*'A Employer Allocation - No 158'!$G36,0)</f>
        <v>0</v>
      </c>
      <c r="J34" s="16">
        <f>ROUND(J$313*'A Employer Allocation - No 158'!$G36,0)</f>
        <v>0</v>
      </c>
      <c r="K34" s="16">
        <f>ROUND(K$313*'A Employer Allocation - No 158'!$G36,0)</f>
        <v>0</v>
      </c>
      <c r="L34" s="16">
        <f>ROUND(L$313*'A Employer Allocation - No 158'!$G36,0)</f>
        <v>-10931</v>
      </c>
      <c r="M34" s="16">
        <f>ROUND(M$313*'A Employer Allocation - No 158'!$G36,0)</f>
        <v>0</v>
      </c>
      <c r="N34" s="16">
        <f>ROUND(N$313*'A Employer Allocation - No 158'!$G36,0)</f>
        <v>-57618</v>
      </c>
      <c r="O34" s="38">
        <v>14601</v>
      </c>
      <c r="P34" s="37">
        <f t="shared" si="0"/>
        <v>132351</v>
      </c>
    </row>
    <row r="35" spans="1:16" s="10" customFormat="1" x14ac:dyDescent="0.2">
      <c r="A35" s="117"/>
      <c r="B35" s="11">
        <f>+'C Liability Recon'!A36</f>
        <v>131</v>
      </c>
      <c r="C35" s="33" t="str">
        <f>+'C Liability Recon'!B36</f>
        <v>Dept of Veterans Affairs</v>
      </c>
      <c r="D35" s="11"/>
      <c r="E35" s="34">
        <f>VLOOKUP(B35,'A Employer Allocation - No 158'!$A$6:$G$312,7,0)</f>
        <v>0</v>
      </c>
      <c r="F35" s="37">
        <f>+'C Liability Recon'!E36</f>
        <v>0</v>
      </c>
      <c r="G35" s="37">
        <f>+'C Liability Recon'!F36</f>
        <v>0</v>
      </c>
      <c r="H35" s="16">
        <f>ROUND(H$313*'A Employer Allocation - No 158'!$G37,0)</f>
        <v>0</v>
      </c>
      <c r="I35" s="16">
        <f>ROUND(I$313*'A Employer Allocation - No 158'!$G37,0)</f>
        <v>0</v>
      </c>
      <c r="J35" s="16">
        <f>ROUND(J$313*'A Employer Allocation - No 158'!$G37,0)</f>
        <v>0</v>
      </c>
      <c r="K35" s="16">
        <f>ROUND(K$313*'A Employer Allocation - No 158'!$G37,0)</f>
        <v>0</v>
      </c>
      <c r="L35" s="16">
        <f>ROUND(L$313*'A Employer Allocation - No 158'!$G37,0)</f>
        <v>0</v>
      </c>
      <c r="M35" s="16">
        <f>ROUND(M$313*'A Employer Allocation - No 158'!$G37,0)</f>
        <v>0</v>
      </c>
      <c r="N35" s="16">
        <f>ROUND(N$313*'A Employer Allocation - No 158'!$G37,0)</f>
        <v>0</v>
      </c>
      <c r="O35" s="38">
        <v>0</v>
      </c>
      <c r="P35" s="37">
        <f t="shared" si="0"/>
        <v>0</v>
      </c>
    </row>
    <row r="36" spans="1:16" s="10" customFormat="1" x14ac:dyDescent="0.2">
      <c r="A36" s="117"/>
      <c r="B36" s="11">
        <f>+'C Liability Recon'!A37</f>
        <v>132</v>
      </c>
      <c r="C36" s="33" t="str">
        <f>+'C Liability Recon'!B37</f>
        <v>State Board of Elections</v>
      </c>
      <c r="D36" s="11"/>
      <c r="E36" s="34">
        <f>VLOOKUP(B36,'A Employer Allocation - No 158'!$A$6:$G$312,7,0)</f>
        <v>3.2954071864497151E-4</v>
      </c>
      <c r="F36" s="37">
        <f>+'C Liability Recon'!E37</f>
        <v>38433</v>
      </c>
      <c r="G36" s="37">
        <f>+'C Liability Recon'!F37</f>
        <v>15603</v>
      </c>
      <c r="H36" s="16">
        <f>ROUND(H$313*'A Employer Allocation - No 158'!$G38,0)</f>
        <v>0</v>
      </c>
      <c r="I36" s="16">
        <f>ROUND(I$313*'A Employer Allocation - No 158'!$G38,0)</f>
        <v>0</v>
      </c>
      <c r="J36" s="16">
        <f>ROUND(J$313*'A Employer Allocation - No 158'!$G38,0)</f>
        <v>0</v>
      </c>
      <c r="K36" s="16">
        <f>ROUND(K$313*'A Employer Allocation - No 158'!$G38,0)</f>
        <v>0</v>
      </c>
      <c r="L36" s="16">
        <f>ROUND(L$313*'A Employer Allocation - No 158'!$G38,0)</f>
        <v>-3171</v>
      </c>
      <c r="M36" s="16">
        <f>ROUND(M$313*'A Employer Allocation - No 158'!$G38,0)</f>
        <v>0</v>
      </c>
      <c r="N36" s="16">
        <f>ROUND(N$313*'A Employer Allocation - No 158'!$G38,0)</f>
        <v>-16712</v>
      </c>
      <c r="O36" s="38">
        <v>12257</v>
      </c>
      <c r="P36" s="37">
        <f t="shared" si="0"/>
        <v>46410</v>
      </c>
    </row>
    <row r="37" spans="1:16" s="10" customFormat="1" x14ac:dyDescent="0.2">
      <c r="A37" s="117"/>
      <c r="B37" s="11">
        <f>+'C Liability Recon'!A38</f>
        <v>133</v>
      </c>
      <c r="C37" s="33" t="str">
        <f>+'C Liability Recon'!B38</f>
        <v>Auditor of Public Accounts</v>
      </c>
      <c r="D37" s="11"/>
      <c r="E37" s="34">
        <f>VLOOKUP(B37,'A Employer Allocation - No 158'!$A$6:$G$312,7,0)</f>
        <v>1.1505166549749073E-3</v>
      </c>
      <c r="F37" s="37">
        <f>+'C Liability Recon'!E38</f>
        <v>134181</v>
      </c>
      <c r="G37" s="37">
        <f>+'C Liability Recon'!F38</f>
        <v>54473</v>
      </c>
      <c r="H37" s="16">
        <f>ROUND(H$313*'A Employer Allocation - No 158'!$G39,0)</f>
        <v>0</v>
      </c>
      <c r="I37" s="16">
        <f>ROUND(I$313*'A Employer Allocation - No 158'!$G39,0)</f>
        <v>0</v>
      </c>
      <c r="J37" s="16">
        <f>ROUND(J$313*'A Employer Allocation - No 158'!$G39,0)</f>
        <v>0</v>
      </c>
      <c r="K37" s="16">
        <f>ROUND(K$313*'A Employer Allocation - No 158'!$G39,0)</f>
        <v>0</v>
      </c>
      <c r="L37" s="16">
        <f>ROUND(L$313*'A Employer Allocation - No 158'!$G39,0)</f>
        <v>-11069</v>
      </c>
      <c r="M37" s="16">
        <f>ROUND(M$313*'A Employer Allocation - No 158'!$G39,0)</f>
        <v>0</v>
      </c>
      <c r="N37" s="16">
        <f>ROUND(N$313*'A Employer Allocation - No 158'!$G39,0)</f>
        <v>-58346</v>
      </c>
      <c r="O37" s="38">
        <v>-1173</v>
      </c>
      <c r="P37" s="37">
        <f t="shared" si="0"/>
        <v>118066</v>
      </c>
    </row>
    <row r="38" spans="1:16" s="10" customFormat="1" x14ac:dyDescent="0.2">
      <c r="A38" s="117"/>
      <c r="B38" s="11">
        <f>+'C Liability Recon'!A39</f>
        <v>135</v>
      </c>
      <c r="C38" s="33" t="str">
        <f>+'C Liability Recon'!B39</f>
        <v>Va Inform Providers Net Auth</v>
      </c>
      <c r="D38" s="11"/>
      <c r="E38" s="34">
        <f>VLOOKUP(B38,'A Employer Allocation - No 158'!$A$6:$G$312,7,0)</f>
        <v>0</v>
      </c>
      <c r="F38" s="37">
        <f>+'C Liability Recon'!E39</f>
        <v>0</v>
      </c>
      <c r="G38" s="37">
        <f>+'C Liability Recon'!F39</f>
        <v>0</v>
      </c>
      <c r="H38" s="16">
        <f>ROUND(H$313*'A Employer Allocation - No 158'!$G40,0)</f>
        <v>0</v>
      </c>
      <c r="I38" s="16">
        <f>ROUND(I$313*'A Employer Allocation - No 158'!$G40,0)</f>
        <v>0</v>
      </c>
      <c r="J38" s="16">
        <f>ROUND(J$313*'A Employer Allocation - No 158'!$G40,0)</f>
        <v>0</v>
      </c>
      <c r="K38" s="16">
        <f>ROUND(K$313*'A Employer Allocation - No 158'!$G40,0)</f>
        <v>0</v>
      </c>
      <c r="L38" s="16">
        <f>ROUND(L$313*'A Employer Allocation - No 158'!$G40,0)</f>
        <v>0</v>
      </c>
      <c r="M38" s="16">
        <f>ROUND(M$313*'A Employer Allocation - No 158'!$G40,0)</f>
        <v>0</v>
      </c>
      <c r="N38" s="16">
        <f>ROUND(N$313*'A Employer Allocation - No 158'!$G40,0)</f>
        <v>0</v>
      </c>
      <c r="O38" s="38">
        <v>0</v>
      </c>
      <c r="P38" s="37">
        <f t="shared" si="0"/>
        <v>0</v>
      </c>
    </row>
    <row r="39" spans="1:16" s="10" customFormat="1" x14ac:dyDescent="0.2">
      <c r="A39" s="117"/>
      <c r="B39" s="11">
        <f>+'C Liability Recon'!A40</f>
        <v>136</v>
      </c>
      <c r="C39" s="33" t="str">
        <f>+'C Liability Recon'!B40</f>
        <v xml:space="preserve">Va Information Technologies   </v>
      </c>
      <c r="D39" s="11"/>
      <c r="E39" s="34">
        <f>VLOOKUP(B39,'A Employer Allocation - No 158'!$A$6:$G$312,7,0)</f>
        <v>2.3947631246469987E-3</v>
      </c>
      <c r="F39" s="37">
        <f>+'C Liability Recon'!E40</f>
        <v>279293</v>
      </c>
      <c r="G39" s="37">
        <f>+'C Liability Recon'!F40</f>
        <v>113384</v>
      </c>
      <c r="H39" s="16">
        <f>ROUND(H$313*'A Employer Allocation - No 158'!$G41,0)</f>
        <v>0</v>
      </c>
      <c r="I39" s="16">
        <f>ROUND(I$313*'A Employer Allocation - No 158'!$G41,0)</f>
        <v>0</v>
      </c>
      <c r="J39" s="16">
        <f>ROUND(J$313*'A Employer Allocation - No 158'!$G41,0)</f>
        <v>0</v>
      </c>
      <c r="K39" s="16">
        <f>ROUND(K$313*'A Employer Allocation - No 158'!$G41,0)</f>
        <v>0</v>
      </c>
      <c r="L39" s="16">
        <f>ROUND(L$313*'A Employer Allocation - No 158'!$G41,0)</f>
        <v>-23041</v>
      </c>
      <c r="M39" s="16">
        <f>ROUND(M$313*'A Employer Allocation - No 158'!$G41,0)</f>
        <v>0</v>
      </c>
      <c r="N39" s="16">
        <f>ROUND(N$313*'A Employer Allocation - No 158'!$G41,0)</f>
        <v>-121444</v>
      </c>
      <c r="O39" s="38">
        <v>-12819</v>
      </c>
      <c r="P39" s="37">
        <f t="shared" si="0"/>
        <v>235373</v>
      </c>
    </row>
    <row r="40" spans="1:16" s="10" customFormat="1" x14ac:dyDescent="0.2">
      <c r="A40" s="117"/>
      <c r="B40" s="11">
        <f>+'C Liability Recon'!A41</f>
        <v>137</v>
      </c>
      <c r="C40" s="33" t="str">
        <f>+'C Liability Recon'!B41</f>
        <v>Dept of Technology Planning</v>
      </c>
      <c r="D40" s="11"/>
      <c r="E40" s="34">
        <f>VLOOKUP(B40,'A Employer Allocation - No 158'!$A$6:$G$312,7,0)</f>
        <v>0</v>
      </c>
      <c r="F40" s="37">
        <f>+'C Liability Recon'!E41</f>
        <v>0</v>
      </c>
      <c r="G40" s="37">
        <f>+'C Liability Recon'!F41</f>
        <v>0</v>
      </c>
      <c r="H40" s="16">
        <f>ROUND(H$313*'A Employer Allocation - No 158'!$G42,0)</f>
        <v>0</v>
      </c>
      <c r="I40" s="16">
        <f>ROUND(I$313*'A Employer Allocation - No 158'!$G42,0)</f>
        <v>0</v>
      </c>
      <c r="J40" s="16">
        <f>ROUND(J$313*'A Employer Allocation - No 158'!$G42,0)</f>
        <v>0</v>
      </c>
      <c r="K40" s="16">
        <f>ROUND(K$313*'A Employer Allocation - No 158'!$G42,0)</f>
        <v>0</v>
      </c>
      <c r="L40" s="16">
        <f>ROUND(L$313*'A Employer Allocation - No 158'!$G42,0)</f>
        <v>0</v>
      </c>
      <c r="M40" s="16">
        <f>ROUND(M$313*'A Employer Allocation - No 158'!$G42,0)</f>
        <v>0</v>
      </c>
      <c r="N40" s="16">
        <f>ROUND(N$313*'A Employer Allocation - No 158'!$G42,0)</f>
        <v>0</v>
      </c>
      <c r="O40" s="38">
        <v>0</v>
      </c>
      <c r="P40" s="37">
        <f t="shared" si="0"/>
        <v>0</v>
      </c>
    </row>
    <row r="41" spans="1:16" s="10" customFormat="1" x14ac:dyDescent="0.2">
      <c r="A41" s="117"/>
      <c r="B41" s="11">
        <f>+'C Liability Recon'!A42</f>
        <v>138</v>
      </c>
      <c r="C41" s="33" t="str">
        <f>+'C Liability Recon'!B42</f>
        <v>Dept of Information Technology</v>
      </c>
      <c r="D41" s="11"/>
      <c r="E41" s="34">
        <f>VLOOKUP(B41,'A Employer Allocation - No 158'!$A$6:$G$312,7,0)</f>
        <v>0</v>
      </c>
      <c r="F41" s="37">
        <f>+'C Liability Recon'!E42</f>
        <v>0</v>
      </c>
      <c r="G41" s="37">
        <f>+'C Liability Recon'!F42</f>
        <v>0</v>
      </c>
      <c r="H41" s="16">
        <f>ROUND(H$313*'A Employer Allocation - No 158'!$G43,0)</f>
        <v>0</v>
      </c>
      <c r="I41" s="16">
        <f>ROUND(I$313*'A Employer Allocation - No 158'!$G43,0)</f>
        <v>0</v>
      </c>
      <c r="J41" s="16">
        <f>ROUND(J$313*'A Employer Allocation - No 158'!$G43,0)</f>
        <v>0</v>
      </c>
      <c r="K41" s="16">
        <f>ROUND(K$313*'A Employer Allocation - No 158'!$G43,0)</f>
        <v>0</v>
      </c>
      <c r="L41" s="16">
        <f>ROUND(L$313*'A Employer Allocation - No 158'!$G43,0)</f>
        <v>0</v>
      </c>
      <c r="M41" s="16">
        <f>ROUND(M$313*'A Employer Allocation - No 158'!$G43,0)</f>
        <v>0</v>
      </c>
      <c r="N41" s="16">
        <f>ROUND(N$313*'A Employer Allocation - No 158'!$G43,0)</f>
        <v>0</v>
      </c>
      <c r="O41" s="38">
        <v>0</v>
      </c>
      <c r="P41" s="37">
        <f t="shared" si="0"/>
        <v>0</v>
      </c>
    </row>
    <row r="42" spans="1:16" s="10" customFormat="1" x14ac:dyDescent="0.2">
      <c r="A42" s="117"/>
      <c r="B42" s="11">
        <f>+'C Liability Recon'!A43</f>
        <v>140</v>
      </c>
      <c r="C42" s="33" t="str">
        <f>+'C Liability Recon'!B43</f>
        <v>Dept of Criminal Justice Svcs</v>
      </c>
      <c r="D42" s="11"/>
      <c r="E42" s="34">
        <f>VLOOKUP(B42,'A Employer Allocation - No 158'!$A$6:$G$312,7,0)</f>
        <v>1.1956320445045872E-3</v>
      </c>
      <c r="F42" s="37">
        <f>+'C Liability Recon'!E43</f>
        <v>139442</v>
      </c>
      <c r="G42" s="37">
        <f>+'C Liability Recon'!F43</f>
        <v>56609</v>
      </c>
      <c r="H42" s="16">
        <f>ROUND(H$313*'A Employer Allocation - No 158'!$G44,0)</f>
        <v>0</v>
      </c>
      <c r="I42" s="16">
        <f>ROUND(I$313*'A Employer Allocation - No 158'!$G44,0)</f>
        <v>0</v>
      </c>
      <c r="J42" s="16">
        <f>ROUND(J$313*'A Employer Allocation - No 158'!$G44,0)</f>
        <v>0</v>
      </c>
      <c r="K42" s="16">
        <f>ROUND(K$313*'A Employer Allocation - No 158'!$G44,0)</f>
        <v>0</v>
      </c>
      <c r="L42" s="16">
        <f>ROUND(L$313*'A Employer Allocation - No 158'!$G44,0)</f>
        <v>-11504</v>
      </c>
      <c r="M42" s="16">
        <f>ROUND(M$313*'A Employer Allocation - No 158'!$G44,0)</f>
        <v>0</v>
      </c>
      <c r="N42" s="16">
        <f>ROUND(N$313*'A Employer Allocation - No 158'!$G44,0)</f>
        <v>-60634</v>
      </c>
      <c r="O42" s="38">
        <v>11961</v>
      </c>
      <c r="P42" s="37">
        <f t="shared" si="0"/>
        <v>135874</v>
      </c>
    </row>
    <row r="43" spans="1:16" s="10" customFormat="1" x14ac:dyDescent="0.2">
      <c r="A43" s="117"/>
      <c r="B43" s="11">
        <f>+'C Liability Recon'!A44</f>
        <v>141</v>
      </c>
      <c r="C43" s="33" t="str">
        <f>+'C Liability Recon'!B44</f>
        <v>Attorney General &amp; Dept of Law</v>
      </c>
      <c r="D43" s="11"/>
      <c r="E43" s="34">
        <f>VLOOKUP(B43,'A Employer Allocation - No 158'!$A$6:$G$312,7,0)</f>
        <v>4.447951932604232E-3</v>
      </c>
      <c r="F43" s="37">
        <f>+'C Liability Recon'!E44</f>
        <v>518749</v>
      </c>
      <c r="G43" s="37">
        <f>+'C Liability Recon'!F44</f>
        <v>210595</v>
      </c>
      <c r="H43" s="16">
        <f>ROUND(H$313*'A Employer Allocation - No 158'!$G45,0)</f>
        <v>0</v>
      </c>
      <c r="I43" s="16">
        <f>ROUND(I$313*'A Employer Allocation - No 158'!$G45,0)</f>
        <v>0</v>
      </c>
      <c r="J43" s="16">
        <f>ROUND(J$313*'A Employer Allocation - No 158'!$G45,0)</f>
        <v>0</v>
      </c>
      <c r="K43" s="16">
        <f>ROUND(K$313*'A Employer Allocation - No 158'!$G45,0)</f>
        <v>0</v>
      </c>
      <c r="L43" s="16">
        <f>ROUND(L$313*'A Employer Allocation - No 158'!$G45,0)</f>
        <v>-42795</v>
      </c>
      <c r="M43" s="16">
        <f>ROUND(M$313*'A Employer Allocation - No 158'!$G45,0)</f>
        <v>0</v>
      </c>
      <c r="N43" s="16">
        <f>ROUND(N$313*'A Employer Allocation - No 158'!$G45,0)</f>
        <v>-225567</v>
      </c>
      <c r="O43" s="38">
        <v>18671</v>
      </c>
      <c r="P43" s="37">
        <f t="shared" si="0"/>
        <v>479653</v>
      </c>
    </row>
    <row r="44" spans="1:16" s="10" customFormat="1" x14ac:dyDescent="0.2">
      <c r="A44" s="117"/>
      <c r="B44" s="11">
        <f>+'C Liability Recon'!A45</f>
        <v>142</v>
      </c>
      <c r="C44" s="33" t="str">
        <f>+'C Liability Recon'!B45</f>
        <v xml:space="preserve">Virginia Crime Commission     </v>
      </c>
      <c r="D44" s="11"/>
      <c r="E44" s="34">
        <f>VLOOKUP(B44,'A Employer Allocation - No 158'!$A$6:$G$312,7,0)</f>
        <v>0</v>
      </c>
      <c r="F44" s="37">
        <f>+'C Liability Recon'!E45</f>
        <v>0</v>
      </c>
      <c r="G44" s="37">
        <f>+'C Liability Recon'!F45</f>
        <v>0</v>
      </c>
      <c r="H44" s="16">
        <f>ROUND(H$313*'A Employer Allocation - No 158'!$G46,0)</f>
        <v>0</v>
      </c>
      <c r="I44" s="16">
        <f>ROUND(I$313*'A Employer Allocation - No 158'!$G46,0)</f>
        <v>0</v>
      </c>
      <c r="J44" s="16">
        <f>ROUND(J$313*'A Employer Allocation - No 158'!$G46,0)</f>
        <v>0</v>
      </c>
      <c r="K44" s="16">
        <f>ROUND(K$313*'A Employer Allocation - No 158'!$G46,0)</f>
        <v>0</v>
      </c>
      <c r="L44" s="16">
        <f>ROUND(L$313*'A Employer Allocation - No 158'!$G46,0)</f>
        <v>0</v>
      </c>
      <c r="M44" s="16">
        <f>ROUND(M$313*'A Employer Allocation - No 158'!$G46,0)</f>
        <v>0</v>
      </c>
      <c r="N44" s="16">
        <f>ROUND(N$313*'A Employer Allocation - No 158'!$G46,0)</f>
        <v>0</v>
      </c>
      <c r="O44" s="38">
        <v>0</v>
      </c>
      <c r="P44" s="37">
        <f t="shared" si="0"/>
        <v>0</v>
      </c>
    </row>
    <row r="45" spans="1:16" s="10" customFormat="1" x14ac:dyDescent="0.2">
      <c r="A45" s="117"/>
      <c r="B45" s="11">
        <f>+'C Liability Recon'!A46</f>
        <v>143</v>
      </c>
      <c r="C45" s="33" t="str">
        <f>+'C Liability Recon'!B46</f>
        <v>Div of Debt Collection</v>
      </c>
      <c r="D45" s="11"/>
      <c r="E45" s="34">
        <f>VLOOKUP(B45,'A Employer Allocation - No 158'!$A$6:$G$312,7,0)</f>
        <v>2.770628954509107E-4</v>
      </c>
      <c r="F45" s="37">
        <f>+'C Liability Recon'!E46</f>
        <v>32313</v>
      </c>
      <c r="G45" s="37">
        <f>+'C Liability Recon'!F46</f>
        <v>13118</v>
      </c>
      <c r="H45" s="16">
        <f>ROUND(H$313*'A Employer Allocation - No 158'!$G47,0)</f>
        <v>0</v>
      </c>
      <c r="I45" s="16">
        <f>ROUND(I$313*'A Employer Allocation - No 158'!$G47,0)</f>
        <v>0</v>
      </c>
      <c r="J45" s="16">
        <f>ROUND(J$313*'A Employer Allocation - No 158'!$G47,0)</f>
        <v>0</v>
      </c>
      <c r="K45" s="16">
        <f>ROUND(K$313*'A Employer Allocation - No 158'!$G47,0)</f>
        <v>0</v>
      </c>
      <c r="L45" s="16">
        <f>ROUND(L$313*'A Employer Allocation - No 158'!$G47,0)</f>
        <v>-2666</v>
      </c>
      <c r="M45" s="16">
        <f>ROUND(M$313*'A Employer Allocation - No 158'!$G47,0)</f>
        <v>0</v>
      </c>
      <c r="N45" s="16">
        <f>ROUND(N$313*'A Employer Allocation - No 158'!$G47,0)</f>
        <v>-14051</v>
      </c>
      <c r="O45" s="38">
        <v>-6224</v>
      </c>
      <c r="P45" s="37">
        <f t="shared" si="0"/>
        <v>22490</v>
      </c>
    </row>
    <row r="46" spans="1:16" s="10" customFormat="1" x14ac:dyDescent="0.2">
      <c r="A46" s="117"/>
      <c r="B46" s="11">
        <f>+'C Liability Recon'!A47</f>
        <v>146</v>
      </c>
      <c r="C46" s="33" t="str">
        <f>+'C Liability Recon'!B47</f>
        <v>The Science Museum of Virginia</v>
      </c>
      <c r="D46" s="11"/>
      <c r="E46" s="34">
        <f>VLOOKUP(B46,'A Employer Allocation - No 158'!$A$6:$G$312,7,0)</f>
        <v>6.5124957377552873E-4</v>
      </c>
      <c r="F46" s="37">
        <f>+'C Liability Recon'!E47</f>
        <v>75953</v>
      </c>
      <c r="G46" s="37">
        <f>+'C Liability Recon'!F47</f>
        <v>30834</v>
      </c>
      <c r="H46" s="16">
        <f>ROUND(H$313*'A Employer Allocation - No 158'!$G48,0)</f>
        <v>0</v>
      </c>
      <c r="I46" s="16">
        <f>ROUND(I$313*'A Employer Allocation - No 158'!$G48,0)</f>
        <v>0</v>
      </c>
      <c r="J46" s="16">
        <f>ROUND(J$313*'A Employer Allocation - No 158'!$G48,0)</f>
        <v>0</v>
      </c>
      <c r="K46" s="16">
        <f>ROUND(K$313*'A Employer Allocation - No 158'!$G48,0)</f>
        <v>0</v>
      </c>
      <c r="L46" s="16">
        <f>ROUND(L$313*'A Employer Allocation - No 158'!$G48,0)</f>
        <v>-6266</v>
      </c>
      <c r="M46" s="16">
        <f>ROUND(M$313*'A Employer Allocation - No 158'!$G48,0)</f>
        <v>0</v>
      </c>
      <c r="N46" s="16">
        <f>ROUND(N$313*'A Employer Allocation - No 158'!$G48,0)</f>
        <v>-33027</v>
      </c>
      <c r="O46" s="38">
        <v>-600</v>
      </c>
      <c r="P46" s="37">
        <f t="shared" si="0"/>
        <v>66894</v>
      </c>
    </row>
    <row r="47" spans="1:16" s="10" customFormat="1" x14ac:dyDescent="0.2">
      <c r="A47" s="117"/>
      <c r="B47" s="11">
        <f>+'C Liability Recon'!A48</f>
        <v>147</v>
      </c>
      <c r="C47" s="33" t="str">
        <f>+'C Liability Recon'!B48</f>
        <v>Office State Inspector General</v>
      </c>
      <c r="D47" s="11"/>
      <c r="E47" s="34">
        <f>VLOOKUP(B47,'A Employer Allocation - No 158'!$A$6:$G$312,7,0)</f>
        <v>3.8589447084721204E-4</v>
      </c>
      <c r="F47" s="37">
        <f>+'C Liability Recon'!E48</f>
        <v>45006</v>
      </c>
      <c r="G47" s="37">
        <f>+'C Liability Recon'!F48</f>
        <v>18271</v>
      </c>
      <c r="H47" s="16">
        <f>ROUND(H$313*'A Employer Allocation - No 158'!$G49,0)</f>
        <v>0</v>
      </c>
      <c r="I47" s="16">
        <f>ROUND(I$313*'A Employer Allocation - No 158'!$G49,0)</f>
        <v>0</v>
      </c>
      <c r="J47" s="16">
        <f>ROUND(J$313*'A Employer Allocation - No 158'!$G49,0)</f>
        <v>0</v>
      </c>
      <c r="K47" s="16">
        <f>ROUND(K$313*'A Employer Allocation - No 158'!$G49,0)</f>
        <v>0</v>
      </c>
      <c r="L47" s="16">
        <f>ROUND(L$313*'A Employer Allocation - No 158'!$G49,0)</f>
        <v>-3713</v>
      </c>
      <c r="M47" s="16">
        <f>ROUND(M$313*'A Employer Allocation - No 158'!$G49,0)</f>
        <v>0</v>
      </c>
      <c r="N47" s="16">
        <f>ROUND(N$313*'A Employer Allocation - No 158'!$G49,0)</f>
        <v>-19570</v>
      </c>
      <c r="O47" s="38">
        <v>6647</v>
      </c>
      <c r="P47" s="37">
        <f t="shared" si="0"/>
        <v>46641</v>
      </c>
    </row>
    <row r="48" spans="1:16" s="10" customFormat="1" x14ac:dyDescent="0.2">
      <c r="A48" s="117"/>
      <c r="B48" s="11">
        <f>+'C Liability Recon'!A49</f>
        <v>148</v>
      </c>
      <c r="C48" s="33" t="str">
        <f>+'C Liability Recon'!B49</f>
        <v>Virginia Comm for the Arts</v>
      </c>
      <c r="D48" s="11"/>
      <c r="E48" s="34">
        <f>VLOOKUP(B48,'A Employer Allocation - No 158'!$A$6:$G$312,7,0)</f>
        <v>5.6721006355962571E-5</v>
      </c>
      <c r="F48" s="37">
        <f>+'C Liability Recon'!E49</f>
        <v>6615</v>
      </c>
      <c r="G48" s="37">
        <f>+'C Liability Recon'!F49</f>
        <v>2686</v>
      </c>
      <c r="H48" s="16">
        <f>ROUND(H$313*'A Employer Allocation - No 158'!$G50,0)</f>
        <v>0</v>
      </c>
      <c r="I48" s="16">
        <f>ROUND(I$313*'A Employer Allocation - No 158'!$G50,0)</f>
        <v>0</v>
      </c>
      <c r="J48" s="16">
        <f>ROUND(J$313*'A Employer Allocation - No 158'!$G50,0)</f>
        <v>0</v>
      </c>
      <c r="K48" s="16">
        <f>ROUND(K$313*'A Employer Allocation - No 158'!$G50,0)</f>
        <v>0</v>
      </c>
      <c r="L48" s="16">
        <f>ROUND(L$313*'A Employer Allocation - No 158'!$G50,0)</f>
        <v>-546</v>
      </c>
      <c r="M48" s="16">
        <f>ROUND(M$313*'A Employer Allocation - No 158'!$G50,0)</f>
        <v>0</v>
      </c>
      <c r="N48" s="16">
        <f>ROUND(N$313*'A Employer Allocation - No 158'!$G50,0)</f>
        <v>-2876</v>
      </c>
      <c r="O48" s="38">
        <v>-990</v>
      </c>
      <c r="P48" s="37">
        <f t="shared" si="0"/>
        <v>4889</v>
      </c>
    </row>
    <row r="49" spans="1:16" s="10" customFormat="1" x14ac:dyDescent="0.2">
      <c r="A49" s="117"/>
      <c r="B49" s="11">
        <f>+'C Liability Recon'!A50</f>
        <v>149</v>
      </c>
      <c r="C49" s="33" t="str">
        <f>+'C Liability Recon'!B50</f>
        <v xml:space="preserve">Admin of Health Insurance     </v>
      </c>
      <c r="D49" s="11"/>
      <c r="E49" s="34">
        <f>VLOOKUP(B49,'A Employer Allocation - No 158'!$A$6:$G$312,7,0)</f>
        <v>0</v>
      </c>
      <c r="F49" s="37">
        <f>+'C Liability Recon'!E50</f>
        <v>0</v>
      </c>
      <c r="G49" s="37">
        <f>+'C Liability Recon'!F50</f>
        <v>0</v>
      </c>
      <c r="H49" s="16">
        <f>ROUND(H$313*'A Employer Allocation - No 158'!$G51,0)</f>
        <v>0</v>
      </c>
      <c r="I49" s="16">
        <f>ROUND(I$313*'A Employer Allocation - No 158'!$G51,0)</f>
        <v>0</v>
      </c>
      <c r="J49" s="16">
        <f>ROUND(J$313*'A Employer Allocation - No 158'!$G51,0)</f>
        <v>0</v>
      </c>
      <c r="K49" s="16">
        <f>ROUND(K$313*'A Employer Allocation - No 158'!$G51,0)</f>
        <v>0</v>
      </c>
      <c r="L49" s="16">
        <f>ROUND(L$313*'A Employer Allocation - No 158'!$G51,0)</f>
        <v>0</v>
      </c>
      <c r="M49" s="16">
        <f>ROUND(M$313*'A Employer Allocation - No 158'!$G51,0)</f>
        <v>0</v>
      </c>
      <c r="N49" s="16">
        <f>ROUND(N$313*'A Employer Allocation - No 158'!$G51,0)</f>
        <v>0</v>
      </c>
      <c r="O49" s="38">
        <v>0</v>
      </c>
      <c r="P49" s="37">
        <f t="shared" si="0"/>
        <v>0</v>
      </c>
    </row>
    <row r="50" spans="1:16" s="10" customFormat="1" x14ac:dyDescent="0.2">
      <c r="A50" s="117"/>
      <c r="B50" s="11">
        <f>+'C Liability Recon'!A51</f>
        <v>150</v>
      </c>
      <c r="C50" s="33" t="str">
        <f>+'C Liability Recon'!B51</f>
        <v xml:space="preserve">Dept of the St Internal Audit </v>
      </c>
      <c r="D50" s="11"/>
      <c r="E50" s="34">
        <f>VLOOKUP(B50,'A Employer Allocation - No 158'!$A$6:$G$312,7,0)</f>
        <v>0</v>
      </c>
      <c r="F50" s="37">
        <f>+'C Liability Recon'!E51</f>
        <v>0</v>
      </c>
      <c r="G50" s="37">
        <f>+'C Liability Recon'!F51</f>
        <v>0</v>
      </c>
      <c r="H50" s="16">
        <f>ROUND(H$313*'A Employer Allocation - No 158'!$G52,0)</f>
        <v>0</v>
      </c>
      <c r="I50" s="16">
        <f>ROUND(I$313*'A Employer Allocation - No 158'!$G52,0)</f>
        <v>0</v>
      </c>
      <c r="J50" s="16">
        <f>ROUND(J$313*'A Employer Allocation - No 158'!$G52,0)</f>
        <v>0</v>
      </c>
      <c r="K50" s="16">
        <f>ROUND(K$313*'A Employer Allocation - No 158'!$G52,0)</f>
        <v>0</v>
      </c>
      <c r="L50" s="16">
        <f>ROUND(L$313*'A Employer Allocation - No 158'!$G52,0)</f>
        <v>0</v>
      </c>
      <c r="M50" s="16">
        <f>ROUND(M$313*'A Employer Allocation - No 158'!$G52,0)</f>
        <v>0</v>
      </c>
      <c r="N50" s="16">
        <f>ROUND(N$313*'A Employer Allocation - No 158'!$G52,0)</f>
        <v>0</v>
      </c>
      <c r="O50" s="38">
        <v>0</v>
      </c>
      <c r="P50" s="37">
        <f t="shared" si="0"/>
        <v>0</v>
      </c>
    </row>
    <row r="51" spans="1:16" s="10" customFormat="1" x14ac:dyDescent="0.2">
      <c r="A51" s="117"/>
      <c r="B51" s="11">
        <f>+'C Liability Recon'!A52</f>
        <v>151</v>
      </c>
      <c r="C51" s="33" t="str">
        <f>+'C Liability Recon'!B52</f>
        <v>Dept of Accounts</v>
      </c>
      <c r="D51" s="11"/>
      <c r="E51" s="34">
        <f>VLOOKUP(B51,'A Employer Allocation - No 158'!$A$6:$G$312,7,0)</f>
        <v>1.671654154793184E-3</v>
      </c>
      <c r="F51" s="37">
        <f>+'C Liability Recon'!E52</f>
        <v>194959</v>
      </c>
      <c r="G51" s="37">
        <f>+'C Liability Recon'!F52</f>
        <v>79147</v>
      </c>
      <c r="H51" s="16">
        <f>ROUND(H$313*'A Employer Allocation - No 158'!$G53,0)</f>
        <v>0</v>
      </c>
      <c r="I51" s="16">
        <f>ROUND(I$313*'A Employer Allocation - No 158'!$G53,0)</f>
        <v>0</v>
      </c>
      <c r="J51" s="16">
        <f>ROUND(J$313*'A Employer Allocation - No 158'!$G53,0)</f>
        <v>0</v>
      </c>
      <c r="K51" s="16">
        <f>ROUND(K$313*'A Employer Allocation - No 158'!$G53,0)</f>
        <v>0</v>
      </c>
      <c r="L51" s="16">
        <f>ROUND(L$313*'A Employer Allocation - No 158'!$G53,0)</f>
        <v>-16084</v>
      </c>
      <c r="M51" s="16">
        <f>ROUND(M$313*'A Employer Allocation - No 158'!$G53,0)</f>
        <v>0</v>
      </c>
      <c r="N51" s="16">
        <f>ROUND(N$313*'A Employer Allocation - No 158'!$G53,0)</f>
        <v>-84774</v>
      </c>
      <c r="O51" s="38">
        <v>23902</v>
      </c>
      <c r="P51" s="37">
        <f t="shared" si="0"/>
        <v>197150</v>
      </c>
    </row>
    <row r="52" spans="1:16" s="10" customFormat="1" x14ac:dyDescent="0.2">
      <c r="A52" s="117"/>
      <c r="B52" s="11">
        <f>+'C Liability Recon'!A53</f>
        <v>152</v>
      </c>
      <c r="C52" s="33" t="str">
        <f>+'C Liability Recon'!B53</f>
        <v>Dept of the Treasury</v>
      </c>
      <c r="D52" s="11"/>
      <c r="E52" s="34">
        <f>VLOOKUP(B52,'A Employer Allocation - No 158'!$A$6:$G$312,7,0)</f>
        <v>1.0837814664587909E-3</v>
      </c>
      <c r="F52" s="37">
        <f>+'C Liability Recon'!E53</f>
        <v>126398</v>
      </c>
      <c r="G52" s="37">
        <f>+'C Liability Recon'!F53</f>
        <v>51313</v>
      </c>
      <c r="H52" s="16">
        <f>ROUND(H$313*'A Employer Allocation - No 158'!$G54,0)</f>
        <v>0</v>
      </c>
      <c r="I52" s="16">
        <f>ROUND(I$313*'A Employer Allocation - No 158'!$G54,0)</f>
        <v>0</v>
      </c>
      <c r="J52" s="16">
        <f>ROUND(J$313*'A Employer Allocation - No 158'!$G54,0)</f>
        <v>0</v>
      </c>
      <c r="K52" s="16">
        <f>ROUND(K$313*'A Employer Allocation - No 158'!$G54,0)</f>
        <v>0</v>
      </c>
      <c r="L52" s="16">
        <f>ROUND(L$313*'A Employer Allocation - No 158'!$G54,0)</f>
        <v>-10427</v>
      </c>
      <c r="M52" s="16">
        <f>ROUND(M$313*'A Employer Allocation - No 158'!$G54,0)</f>
        <v>0</v>
      </c>
      <c r="N52" s="16">
        <f>ROUND(N$313*'A Employer Allocation - No 158'!$G54,0)</f>
        <v>-54961</v>
      </c>
      <c r="O52" s="38">
        <v>1979</v>
      </c>
      <c r="P52" s="37">
        <f t="shared" si="0"/>
        <v>114302</v>
      </c>
    </row>
    <row r="53" spans="1:16" s="10" customFormat="1" x14ac:dyDescent="0.2">
      <c r="A53" s="117"/>
      <c r="B53" s="11">
        <f>+'C Liability Recon'!A54</f>
        <v>154</v>
      </c>
      <c r="C53" s="33" t="str">
        <f>+'C Liability Recon'!B54</f>
        <v>Dept of Motor Vehicles</v>
      </c>
      <c r="D53" s="11"/>
      <c r="E53" s="34">
        <f>VLOOKUP(B53,'A Employer Allocation - No 158'!$A$6:$G$312,7,0)</f>
        <v>1.9300853120217606E-2</v>
      </c>
      <c r="F53" s="37">
        <f>+'C Liability Recon'!E54</f>
        <v>2250993</v>
      </c>
      <c r="G53" s="37">
        <f>+'C Liability Recon'!F54</f>
        <v>913827</v>
      </c>
      <c r="H53" s="16">
        <f>ROUND(H$313*'A Employer Allocation - No 158'!$G55,0)</f>
        <v>0</v>
      </c>
      <c r="I53" s="16">
        <f>ROUND(I$313*'A Employer Allocation - No 158'!$G55,0)</f>
        <v>0</v>
      </c>
      <c r="J53" s="16">
        <f>ROUND(J$313*'A Employer Allocation - No 158'!$G55,0)</f>
        <v>0</v>
      </c>
      <c r="K53" s="16">
        <f>ROUND(K$313*'A Employer Allocation - No 158'!$G55,0)</f>
        <v>0</v>
      </c>
      <c r="L53" s="16">
        <f>ROUND(L$313*'A Employer Allocation - No 158'!$G55,0)</f>
        <v>-185700</v>
      </c>
      <c r="M53" s="16">
        <f>ROUND(M$313*'A Employer Allocation - No 158'!$G55,0)</f>
        <v>0</v>
      </c>
      <c r="N53" s="16">
        <f>ROUND(N$313*'A Employer Allocation - No 158'!$G55,0)</f>
        <v>-978795</v>
      </c>
      <c r="O53" s="38">
        <v>-584</v>
      </c>
      <c r="P53" s="37">
        <f t="shared" si="0"/>
        <v>1999741</v>
      </c>
    </row>
    <row r="54" spans="1:16" s="10" customFormat="1" x14ac:dyDescent="0.2">
      <c r="A54" s="117"/>
      <c r="B54" s="11">
        <f>+'C Liability Recon'!A55</f>
        <v>156</v>
      </c>
      <c r="C54" s="33" t="str">
        <f>+'C Liability Recon'!B55</f>
        <v>Dept of State Police</v>
      </c>
      <c r="D54" s="11"/>
      <c r="E54" s="34">
        <f>VLOOKUP(B54,'A Employer Allocation - No 158'!$A$6:$G$312,7,0)</f>
        <v>3.2635521780657269E-2</v>
      </c>
      <c r="F54" s="37">
        <f>+'C Liability Recon'!E55</f>
        <v>3806169</v>
      </c>
      <c r="G54" s="37">
        <f>+'C Liability Recon'!F55</f>
        <v>1545176</v>
      </c>
      <c r="H54" s="16">
        <f>ROUND(H$313*'A Employer Allocation - No 158'!$G56,0)</f>
        <v>0</v>
      </c>
      <c r="I54" s="16">
        <f>ROUND(I$313*'A Employer Allocation - No 158'!$G56,0)</f>
        <v>0</v>
      </c>
      <c r="J54" s="16">
        <f>ROUND(J$313*'A Employer Allocation - No 158'!$G56,0)</f>
        <v>0</v>
      </c>
      <c r="K54" s="16">
        <f>ROUND(K$313*'A Employer Allocation - No 158'!$G56,0)</f>
        <v>0</v>
      </c>
      <c r="L54" s="16">
        <f>ROUND(L$313*'A Employer Allocation - No 158'!$G56,0)</f>
        <v>-313997</v>
      </c>
      <c r="M54" s="16">
        <f>ROUND(M$313*'A Employer Allocation - No 158'!$G56,0)</f>
        <v>0</v>
      </c>
      <c r="N54" s="16">
        <f>ROUND(N$313*'A Employer Allocation - No 158'!$G56,0)</f>
        <v>-1655029</v>
      </c>
      <c r="O54" s="38">
        <v>-145954</v>
      </c>
      <c r="P54" s="37">
        <f t="shared" si="0"/>
        <v>3236365</v>
      </c>
    </row>
    <row r="55" spans="1:16" s="10" customFormat="1" x14ac:dyDescent="0.2">
      <c r="A55" s="117"/>
      <c r="B55" s="11">
        <f>+'C Liability Recon'!A56</f>
        <v>157</v>
      </c>
      <c r="C55" s="33" t="str">
        <f>+'C Liability Recon'!B56</f>
        <v>Compensation Board</v>
      </c>
      <c r="D55" s="11"/>
      <c r="E55" s="34">
        <f>VLOOKUP(B55,'A Employer Allocation - No 158'!$A$6:$G$312,7,0)</f>
        <v>1.4715517288628092E-4</v>
      </c>
      <c r="F55" s="37">
        <f>+'C Liability Recon'!E56</f>
        <v>17162</v>
      </c>
      <c r="G55" s="37">
        <f>+'C Liability Recon'!F56</f>
        <v>6967</v>
      </c>
      <c r="H55" s="16">
        <f>ROUND(H$313*'A Employer Allocation - No 158'!$G57,0)</f>
        <v>0</v>
      </c>
      <c r="I55" s="16">
        <f>ROUND(I$313*'A Employer Allocation - No 158'!$G57,0)</f>
        <v>0</v>
      </c>
      <c r="J55" s="16">
        <f>ROUND(J$313*'A Employer Allocation - No 158'!$G57,0)</f>
        <v>0</v>
      </c>
      <c r="K55" s="16">
        <f>ROUND(K$313*'A Employer Allocation - No 158'!$G57,0)</f>
        <v>0</v>
      </c>
      <c r="L55" s="16">
        <f>ROUND(L$313*'A Employer Allocation - No 158'!$G57,0)</f>
        <v>-1416</v>
      </c>
      <c r="M55" s="16">
        <f>ROUND(M$313*'A Employer Allocation - No 158'!$G57,0)</f>
        <v>0</v>
      </c>
      <c r="N55" s="16">
        <f>ROUND(N$313*'A Employer Allocation - No 158'!$G57,0)</f>
        <v>-7463</v>
      </c>
      <c r="O55" s="38">
        <v>-4999</v>
      </c>
      <c r="P55" s="37">
        <f t="shared" si="0"/>
        <v>10251</v>
      </c>
    </row>
    <row r="56" spans="1:16" s="10" customFormat="1" x14ac:dyDescent="0.2">
      <c r="A56" s="117"/>
      <c r="B56" s="11">
        <f>+'C Liability Recon'!A57</f>
        <v>158</v>
      </c>
      <c r="C56" s="33" t="str">
        <f>+'C Liability Recon'!B57</f>
        <v>Virginia Retirement System1</v>
      </c>
      <c r="D56" s="11"/>
      <c r="E56" s="34">
        <f>VLOOKUP(B56,'A Employer Allocation - No 158'!$A$6:$G$312,7,0)</f>
        <v>0</v>
      </c>
      <c r="F56" s="37">
        <f>+'C Liability Recon'!E57</f>
        <v>0</v>
      </c>
      <c r="G56" s="37">
        <f>+'C Liability Recon'!F57</f>
        <v>0</v>
      </c>
      <c r="H56" s="16">
        <f>ROUND(H$313*'A Employer Allocation - No 158'!$G58,0)</f>
        <v>0</v>
      </c>
      <c r="I56" s="16">
        <f>ROUND(I$313*'A Employer Allocation - No 158'!$G58,0)</f>
        <v>0</v>
      </c>
      <c r="J56" s="16">
        <f>ROUND(J$313*'A Employer Allocation - No 158'!$G58,0)</f>
        <v>0</v>
      </c>
      <c r="K56" s="16">
        <f>ROUND(K$313*'A Employer Allocation - No 158'!$G58,0)</f>
        <v>0</v>
      </c>
      <c r="L56" s="16">
        <f>ROUND(L$313*'A Employer Allocation - No 158'!$G58,0)</f>
        <v>0</v>
      </c>
      <c r="M56" s="16">
        <f>ROUND(M$313*'A Employer Allocation - No 158'!$G58,0)</f>
        <v>0</v>
      </c>
      <c r="N56" s="16">
        <f>ROUND(N$313*'A Employer Allocation - No 158'!$G58,0)</f>
        <v>0</v>
      </c>
      <c r="O56" s="38">
        <v>0</v>
      </c>
      <c r="P56" s="37">
        <f t="shared" si="0"/>
        <v>0</v>
      </c>
    </row>
    <row r="57" spans="1:16" s="10" customFormat="1" x14ac:dyDescent="0.2">
      <c r="A57" s="117"/>
      <c r="B57" s="11">
        <f>+'C Liability Recon'!A58</f>
        <v>160</v>
      </c>
      <c r="C57" s="33" t="str">
        <f>+'C Liability Recon'!B58</f>
        <v>Va Crim Sentencing Commission</v>
      </c>
      <c r="D57" s="11"/>
      <c r="E57" s="34">
        <f>VLOOKUP(B57,'A Employer Allocation - No 158'!$A$6:$G$312,7,0)</f>
        <v>8.8062919238569512E-5</v>
      </c>
      <c r="F57" s="37">
        <f>+'C Liability Recon'!E58</f>
        <v>10270</v>
      </c>
      <c r="G57" s="37">
        <f>+'C Liability Recon'!F58</f>
        <v>4169</v>
      </c>
      <c r="H57" s="16">
        <f>ROUND(H$313*'A Employer Allocation - No 158'!$G59,0)</f>
        <v>0</v>
      </c>
      <c r="I57" s="16">
        <f>ROUND(I$313*'A Employer Allocation - No 158'!$G59,0)</f>
        <v>0</v>
      </c>
      <c r="J57" s="16">
        <f>ROUND(J$313*'A Employer Allocation - No 158'!$G59,0)</f>
        <v>0</v>
      </c>
      <c r="K57" s="16">
        <f>ROUND(K$313*'A Employer Allocation - No 158'!$G59,0)</f>
        <v>0</v>
      </c>
      <c r="L57" s="16">
        <f>ROUND(L$313*'A Employer Allocation - No 158'!$G59,0)</f>
        <v>-847</v>
      </c>
      <c r="M57" s="16">
        <f>ROUND(M$313*'A Employer Allocation - No 158'!$G59,0)</f>
        <v>0</v>
      </c>
      <c r="N57" s="16">
        <f>ROUND(N$313*'A Employer Allocation - No 158'!$G59,0)</f>
        <v>-4466</v>
      </c>
      <c r="O57" s="38">
        <v>-18</v>
      </c>
      <c r="P57" s="37">
        <f t="shared" si="0"/>
        <v>9108</v>
      </c>
    </row>
    <row r="58" spans="1:16" s="10" customFormat="1" x14ac:dyDescent="0.2">
      <c r="A58" s="117"/>
      <c r="B58" s="11">
        <f>+'C Liability Recon'!A59</f>
        <v>161</v>
      </c>
      <c r="C58" s="33" t="str">
        <f>+'C Liability Recon'!B59</f>
        <v>Dept of Taxation</v>
      </c>
      <c r="D58" s="11"/>
      <c r="E58" s="34">
        <f>VLOOKUP(B58,'A Employer Allocation - No 158'!$A$6:$G$312,7,0)</f>
        <v>8.9648859551217618E-3</v>
      </c>
      <c r="F58" s="37">
        <f>+'C Liability Recon'!E59</f>
        <v>1045544</v>
      </c>
      <c r="G58" s="37">
        <f>+'C Liability Recon'!F59</f>
        <v>424455</v>
      </c>
      <c r="H58" s="16">
        <f>ROUND(H$313*'A Employer Allocation - No 158'!$G60,0)</f>
        <v>0</v>
      </c>
      <c r="I58" s="16">
        <f>ROUND(I$313*'A Employer Allocation - No 158'!$G60,0)</f>
        <v>0</v>
      </c>
      <c r="J58" s="16">
        <f>ROUND(J$313*'A Employer Allocation - No 158'!$G60,0)</f>
        <v>0</v>
      </c>
      <c r="K58" s="16">
        <f>ROUND(K$313*'A Employer Allocation - No 158'!$G60,0)</f>
        <v>0</v>
      </c>
      <c r="L58" s="16">
        <f>ROUND(L$313*'A Employer Allocation - No 158'!$G60,0)</f>
        <v>-86254</v>
      </c>
      <c r="M58" s="16">
        <f>ROUND(M$313*'A Employer Allocation - No 158'!$G60,0)</f>
        <v>0</v>
      </c>
      <c r="N58" s="16">
        <f>ROUND(N$313*'A Employer Allocation - No 158'!$G60,0)</f>
        <v>-454632</v>
      </c>
      <c r="O58" s="38">
        <v>46085</v>
      </c>
      <c r="P58" s="37">
        <f t="shared" si="0"/>
        <v>975198</v>
      </c>
    </row>
    <row r="59" spans="1:16" s="10" customFormat="1" x14ac:dyDescent="0.2">
      <c r="A59" s="117"/>
      <c r="B59" s="11">
        <f>+'C Liability Recon'!A60</f>
        <v>162</v>
      </c>
      <c r="C59" s="33" t="str">
        <f>+'C Liability Recon'!B60</f>
        <v>Dept Accounts Transfer Payments</v>
      </c>
      <c r="D59" s="11"/>
      <c r="E59" s="34">
        <f>VLOOKUP(B59,'A Employer Allocation - No 158'!$A$6:$G$312,7,0)</f>
        <v>1.8079314717089829E-5</v>
      </c>
      <c r="F59" s="37">
        <f>+'C Liability Recon'!E60</f>
        <v>2109</v>
      </c>
      <c r="G59" s="37">
        <f>+'C Liability Recon'!F60</f>
        <v>856</v>
      </c>
      <c r="H59" s="16">
        <f>ROUND(H$313*'A Employer Allocation - No 158'!$G61,0)</f>
        <v>0</v>
      </c>
      <c r="I59" s="16">
        <f>ROUND(I$313*'A Employer Allocation - No 158'!$G61,0)</f>
        <v>0</v>
      </c>
      <c r="J59" s="16">
        <f>ROUND(J$313*'A Employer Allocation - No 158'!$G61,0)</f>
        <v>0</v>
      </c>
      <c r="K59" s="16">
        <f>ROUND(K$313*'A Employer Allocation - No 158'!$G61,0)</f>
        <v>0</v>
      </c>
      <c r="L59" s="16">
        <f>ROUND(L$313*'A Employer Allocation - No 158'!$G61,0)</f>
        <v>-174</v>
      </c>
      <c r="M59" s="16">
        <f>ROUND(M$313*'A Employer Allocation - No 158'!$G61,0)</f>
        <v>0</v>
      </c>
      <c r="N59" s="16">
        <f>ROUND(N$313*'A Employer Allocation - No 158'!$G61,0)</f>
        <v>-917</v>
      </c>
      <c r="O59" s="38">
        <v>24</v>
      </c>
      <c r="P59" s="37">
        <f t="shared" si="0"/>
        <v>1898</v>
      </c>
    </row>
    <row r="60" spans="1:16" s="10" customFormat="1" x14ac:dyDescent="0.2">
      <c r="A60" s="117"/>
      <c r="B60" s="11">
        <f>+'C Liability Recon'!A61</f>
        <v>163</v>
      </c>
      <c r="C60" s="33" t="str">
        <f>+'C Liability Recon'!B61</f>
        <v>Dept for the Aging</v>
      </c>
      <c r="D60" s="11"/>
      <c r="E60" s="34">
        <f>VLOOKUP(B60,'A Employer Allocation - No 158'!$A$6:$G$312,7,0)</f>
        <v>0</v>
      </c>
      <c r="F60" s="37">
        <f>+'C Liability Recon'!E61</f>
        <v>0</v>
      </c>
      <c r="G60" s="37">
        <f>+'C Liability Recon'!F61</f>
        <v>0</v>
      </c>
      <c r="H60" s="16">
        <f>ROUND(H$313*'A Employer Allocation - No 158'!$G62,0)</f>
        <v>0</v>
      </c>
      <c r="I60" s="16">
        <f>ROUND(I$313*'A Employer Allocation - No 158'!$G62,0)</f>
        <v>0</v>
      </c>
      <c r="J60" s="16">
        <f>ROUND(J$313*'A Employer Allocation - No 158'!$G62,0)</f>
        <v>0</v>
      </c>
      <c r="K60" s="16">
        <f>ROUND(K$313*'A Employer Allocation - No 158'!$G62,0)</f>
        <v>0</v>
      </c>
      <c r="L60" s="16">
        <f>ROUND(L$313*'A Employer Allocation - No 158'!$G62,0)</f>
        <v>0</v>
      </c>
      <c r="M60" s="16">
        <f>ROUND(M$313*'A Employer Allocation - No 158'!$G62,0)</f>
        <v>0</v>
      </c>
      <c r="N60" s="16">
        <f>ROUND(N$313*'A Employer Allocation - No 158'!$G62,0)</f>
        <v>0</v>
      </c>
      <c r="O60" s="38">
        <v>0</v>
      </c>
      <c r="P60" s="37">
        <f t="shared" si="0"/>
        <v>0</v>
      </c>
    </row>
    <row r="61" spans="1:16" s="10" customFormat="1" ht="25.5" x14ac:dyDescent="0.2">
      <c r="A61" s="117"/>
      <c r="B61" s="11">
        <f>+'C Liability Recon'!A62</f>
        <v>164</v>
      </c>
      <c r="C61" s="33" t="str">
        <f>+'C Liability Recon'!B62</f>
        <v>Virginia Management Fellows Program Administration</v>
      </c>
      <c r="D61" s="11"/>
      <c r="E61" s="34">
        <f>VLOOKUP(B61,'A Employer Allocation - No 158'!$A$6:$G$312,7,0)</f>
        <v>0</v>
      </c>
      <c r="F61" s="37">
        <f>+'C Liability Recon'!E62</f>
        <v>0</v>
      </c>
      <c r="G61" s="37">
        <f>+'C Liability Recon'!F62</f>
        <v>0</v>
      </c>
      <c r="H61" s="16">
        <f>ROUND(H$313*'A Employer Allocation - No 158'!$G63,0)</f>
        <v>0</v>
      </c>
      <c r="I61" s="16">
        <f>ROUND(I$313*'A Employer Allocation - No 158'!$G63,0)</f>
        <v>0</v>
      </c>
      <c r="J61" s="16">
        <f>ROUND(J$313*'A Employer Allocation - No 158'!$G63,0)</f>
        <v>0</v>
      </c>
      <c r="K61" s="16">
        <f>ROUND(K$313*'A Employer Allocation - No 158'!$G63,0)</f>
        <v>0</v>
      </c>
      <c r="L61" s="16">
        <f>ROUND(L$313*'A Employer Allocation - No 158'!$G63,0)</f>
        <v>0</v>
      </c>
      <c r="M61" s="16">
        <f>ROUND(M$313*'A Employer Allocation - No 158'!$G63,0)</f>
        <v>0</v>
      </c>
      <c r="N61" s="16">
        <f>ROUND(N$313*'A Employer Allocation - No 158'!$G63,0)</f>
        <v>0</v>
      </c>
      <c r="O61" s="38">
        <v>0</v>
      </c>
      <c r="P61" s="37">
        <f t="shared" si="0"/>
        <v>0</v>
      </c>
    </row>
    <row r="62" spans="1:16" s="10" customFormat="1" x14ac:dyDescent="0.2">
      <c r="A62" s="117"/>
      <c r="B62" s="11">
        <f>+'C Liability Recon'!A63</f>
        <v>165</v>
      </c>
      <c r="C62" s="33" t="str">
        <f>+'C Liability Recon'!B63</f>
        <v>Dept of Housing and Comm Dev</v>
      </c>
      <c r="D62" s="11"/>
      <c r="E62" s="34">
        <f>VLOOKUP(B62,'A Employer Allocation - No 158'!$A$6:$G$312,7,0)</f>
        <v>9.9081796948394057E-4</v>
      </c>
      <c r="F62" s="37">
        <f>+'C Liability Recon'!E63</f>
        <v>115556</v>
      </c>
      <c r="G62" s="37">
        <f>+'C Liability Recon'!F63</f>
        <v>46912</v>
      </c>
      <c r="H62" s="16">
        <f>ROUND(H$313*'A Employer Allocation - No 158'!$G64,0)</f>
        <v>0</v>
      </c>
      <c r="I62" s="16">
        <f>ROUND(I$313*'A Employer Allocation - No 158'!$G64,0)</f>
        <v>0</v>
      </c>
      <c r="J62" s="16">
        <f>ROUND(J$313*'A Employer Allocation - No 158'!$G64,0)</f>
        <v>0</v>
      </c>
      <c r="K62" s="16">
        <f>ROUND(K$313*'A Employer Allocation - No 158'!$G64,0)</f>
        <v>0</v>
      </c>
      <c r="L62" s="16">
        <f>ROUND(L$313*'A Employer Allocation - No 158'!$G64,0)</f>
        <v>-9533</v>
      </c>
      <c r="M62" s="16">
        <f>ROUND(M$313*'A Employer Allocation - No 158'!$G64,0)</f>
        <v>0</v>
      </c>
      <c r="N62" s="16">
        <f>ROUND(N$313*'A Employer Allocation - No 158'!$G64,0)</f>
        <v>-50247</v>
      </c>
      <c r="O62" s="38">
        <v>-2288</v>
      </c>
      <c r="P62" s="37">
        <f t="shared" si="0"/>
        <v>100400</v>
      </c>
    </row>
    <row r="63" spans="1:16" s="10" customFormat="1" x14ac:dyDescent="0.2">
      <c r="A63" s="117"/>
      <c r="B63" s="11">
        <f>+'C Liability Recon'!A64</f>
        <v>166</v>
      </c>
      <c r="C63" s="33" t="str">
        <f>+'C Liability Recon'!B64</f>
        <v>Secretary of the Commonwealth</v>
      </c>
      <c r="D63" s="11"/>
      <c r="E63" s="34">
        <f>VLOOKUP(B63,'A Employer Allocation - No 158'!$A$6:$G$312,7,0)</f>
        <v>1.9531848271535485E-4</v>
      </c>
      <c r="F63" s="37">
        <f>+'C Liability Recon'!E64</f>
        <v>22779</v>
      </c>
      <c r="G63" s="37">
        <f>+'C Liability Recon'!F64</f>
        <v>9248</v>
      </c>
      <c r="H63" s="16">
        <f>ROUND(H$313*'A Employer Allocation - No 158'!$G65,0)</f>
        <v>0</v>
      </c>
      <c r="I63" s="16">
        <f>ROUND(I$313*'A Employer Allocation - No 158'!$G65,0)</f>
        <v>0</v>
      </c>
      <c r="J63" s="16">
        <f>ROUND(J$313*'A Employer Allocation - No 158'!$G65,0)</f>
        <v>0</v>
      </c>
      <c r="K63" s="16">
        <f>ROUND(K$313*'A Employer Allocation - No 158'!$G65,0)</f>
        <v>0</v>
      </c>
      <c r="L63" s="16">
        <f>ROUND(L$313*'A Employer Allocation - No 158'!$G65,0)</f>
        <v>-1879</v>
      </c>
      <c r="M63" s="16">
        <f>ROUND(M$313*'A Employer Allocation - No 158'!$G65,0)</f>
        <v>0</v>
      </c>
      <c r="N63" s="16">
        <f>ROUND(N$313*'A Employer Allocation - No 158'!$G65,0)</f>
        <v>-9905</v>
      </c>
      <c r="O63" s="38">
        <v>145</v>
      </c>
      <c r="P63" s="37">
        <f t="shared" si="0"/>
        <v>20388</v>
      </c>
    </row>
    <row r="64" spans="1:16" s="10" customFormat="1" x14ac:dyDescent="0.2">
      <c r="A64" s="117"/>
      <c r="B64" s="11">
        <f>+'C Liability Recon'!A65</f>
        <v>169</v>
      </c>
      <c r="C64" s="33" t="str">
        <f>+'C Liability Recon'!B65</f>
        <v xml:space="preserve">Commonwealth Competition Coun </v>
      </c>
      <c r="D64" s="11"/>
      <c r="E64" s="34">
        <f>VLOOKUP(B64,'A Employer Allocation - No 158'!$A$6:$G$312,7,0)</f>
        <v>0</v>
      </c>
      <c r="F64" s="37">
        <f>+'C Liability Recon'!E65</f>
        <v>0</v>
      </c>
      <c r="G64" s="37">
        <f>+'C Liability Recon'!F65</f>
        <v>0</v>
      </c>
      <c r="H64" s="16">
        <f>ROUND(H$313*'A Employer Allocation - No 158'!$G66,0)</f>
        <v>0</v>
      </c>
      <c r="I64" s="16">
        <f>ROUND(I$313*'A Employer Allocation - No 158'!$G66,0)</f>
        <v>0</v>
      </c>
      <c r="J64" s="16">
        <f>ROUND(J$313*'A Employer Allocation - No 158'!$G66,0)</f>
        <v>0</v>
      </c>
      <c r="K64" s="16">
        <f>ROUND(K$313*'A Employer Allocation - No 158'!$G66,0)</f>
        <v>0</v>
      </c>
      <c r="L64" s="16">
        <f>ROUND(L$313*'A Employer Allocation - No 158'!$G66,0)</f>
        <v>0</v>
      </c>
      <c r="M64" s="16">
        <f>ROUND(M$313*'A Employer Allocation - No 158'!$G66,0)</f>
        <v>0</v>
      </c>
      <c r="N64" s="16">
        <f>ROUND(N$313*'A Employer Allocation - No 158'!$G66,0)</f>
        <v>0</v>
      </c>
      <c r="O64" s="38">
        <v>0</v>
      </c>
      <c r="P64" s="37">
        <f t="shared" si="0"/>
        <v>0</v>
      </c>
    </row>
    <row r="65" spans="1:16" s="10" customFormat="1" x14ac:dyDescent="0.2">
      <c r="A65" s="117"/>
      <c r="B65" s="11">
        <f>+'C Liability Recon'!A66</f>
        <v>170</v>
      </c>
      <c r="C65" s="33" t="str">
        <f>+'C Liability Recon'!B66</f>
        <v xml:space="preserve">Human Rights Council          </v>
      </c>
      <c r="D65" s="11"/>
      <c r="E65" s="34">
        <f>VLOOKUP(B65,'A Employer Allocation - No 158'!$A$6:$G$312,7,0)</f>
        <v>0</v>
      </c>
      <c r="F65" s="37">
        <f>+'C Liability Recon'!E66</f>
        <v>0</v>
      </c>
      <c r="G65" s="37">
        <f>+'C Liability Recon'!F66</f>
        <v>0</v>
      </c>
      <c r="H65" s="16">
        <f>ROUND(H$313*'A Employer Allocation - No 158'!$G67,0)</f>
        <v>0</v>
      </c>
      <c r="I65" s="16">
        <f>ROUND(I$313*'A Employer Allocation - No 158'!$G67,0)</f>
        <v>0</v>
      </c>
      <c r="J65" s="16">
        <f>ROUND(J$313*'A Employer Allocation - No 158'!$G67,0)</f>
        <v>0</v>
      </c>
      <c r="K65" s="16">
        <f>ROUND(K$313*'A Employer Allocation - No 158'!$G67,0)</f>
        <v>0</v>
      </c>
      <c r="L65" s="16">
        <f>ROUND(L$313*'A Employer Allocation - No 158'!$G67,0)</f>
        <v>0</v>
      </c>
      <c r="M65" s="16">
        <f>ROUND(M$313*'A Employer Allocation - No 158'!$G67,0)</f>
        <v>0</v>
      </c>
      <c r="N65" s="16">
        <f>ROUND(N$313*'A Employer Allocation - No 158'!$G67,0)</f>
        <v>0</v>
      </c>
      <c r="O65" s="38">
        <v>0</v>
      </c>
      <c r="P65" s="37">
        <f t="shared" si="0"/>
        <v>0</v>
      </c>
    </row>
    <row r="66" spans="1:16" s="10" customFormat="1" x14ac:dyDescent="0.2">
      <c r="A66" s="117"/>
      <c r="B66" s="11">
        <f>+'C Liability Recon'!A67</f>
        <v>171</v>
      </c>
      <c r="C66" s="33" t="str">
        <f>+'C Liability Recon'!B67</f>
        <v>State Corporation Commission</v>
      </c>
      <c r="D66" s="11"/>
      <c r="E66" s="34">
        <f>VLOOKUP(B66,'A Employer Allocation - No 158'!$A$6:$G$312,7,0)</f>
        <v>7.4365804465664383E-3</v>
      </c>
      <c r="F66" s="37">
        <f>+'C Liability Recon'!E67</f>
        <v>867303</v>
      </c>
      <c r="G66" s="37">
        <f>+'C Liability Recon'!F67</f>
        <v>352096</v>
      </c>
      <c r="H66" s="16">
        <f>ROUND(H$313*'A Employer Allocation - No 158'!$G68,0)</f>
        <v>0</v>
      </c>
      <c r="I66" s="16">
        <f>ROUND(I$313*'A Employer Allocation - No 158'!$G68,0)</f>
        <v>0</v>
      </c>
      <c r="J66" s="16">
        <f>ROUND(J$313*'A Employer Allocation - No 158'!$G68,0)</f>
        <v>0</v>
      </c>
      <c r="K66" s="16">
        <f>ROUND(K$313*'A Employer Allocation - No 158'!$G68,0)</f>
        <v>0</v>
      </c>
      <c r="L66" s="16">
        <f>ROUND(L$313*'A Employer Allocation - No 158'!$G68,0)</f>
        <v>-71550</v>
      </c>
      <c r="M66" s="16">
        <f>ROUND(M$313*'A Employer Allocation - No 158'!$G68,0)</f>
        <v>0</v>
      </c>
      <c r="N66" s="16">
        <f>ROUND(N$313*'A Employer Allocation - No 158'!$G68,0)</f>
        <v>-377128</v>
      </c>
      <c r="O66" s="38">
        <v>34479</v>
      </c>
      <c r="P66" s="37">
        <f t="shared" si="0"/>
        <v>805200</v>
      </c>
    </row>
    <row r="67" spans="1:16" s="10" customFormat="1" x14ac:dyDescent="0.2">
      <c r="A67" s="117"/>
      <c r="B67" s="11">
        <f>+'C Liability Recon'!A68</f>
        <v>172</v>
      </c>
      <c r="C67" s="33" t="str">
        <f>+'C Liability Recon'!B68</f>
        <v>State Lottery Department</v>
      </c>
      <c r="D67" s="11"/>
      <c r="E67" s="34">
        <f>VLOOKUP(B67,'A Employer Allocation - No 158'!$A$6:$G$312,7,0)</f>
        <v>3.1767763834241788E-3</v>
      </c>
      <c r="F67" s="37">
        <f>+'C Liability Recon'!E68</f>
        <v>370497</v>
      </c>
      <c r="G67" s="37">
        <f>+'C Liability Recon'!F68</f>
        <v>150409</v>
      </c>
      <c r="H67" s="16">
        <f>ROUND(H$313*'A Employer Allocation - No 158'!$G69,0)</f>
        <v>0</v>
      </c>
      <c r="I67" s="16">
        <f>ROUND(I$313*'A Employer Allocation - No 158'!$G69,0)</f>
        <v>0</v>
      </c>
      <c r="J67" s="16">
        <f>ROUND(J$313*'A Employer Allocation - No 158'!$G69,0)</f>
        <v>0</v>
      </c>
      <c r="K67" s="16">
        <f>ROUND(K$313*'A Employer Allocation - No 158'!$G69,0)</f>
        <v>0</v>
      </c>
      <c r="L67" s="16">
        <f>ROUND(L$313*'A Employer Allocation - No 158'!$G69,0)</f>
        <v>-30565</v>
      </c>
      <c r="M67" s="16">
        <f>ROUND(M$313*'A Employer Allocation - No 158'!$G69,0)</f>
        <v>0</v>
      </c>
      <c r="N67" s="16">
        <f>ROUND(N$313*'A Employer Allocation - No 158'!$G69,0)</f>
        <v>-161102</v>
      </c>
      <c r="O67" s="38">
        <v>-3505</v>
      </c>
      <c r="P67" s="37">
        <f t="shared" si="0"/>
        <v>325734</v>
      </c>
    </row>
    <row r="68" spans="1:16" s="10" customFormat="1" x14ac:dyDescent="0.2">
      <c r="A68" s="117"/>
      <c r="B68" s="11">
        <f>+'C Liability Recon'!A69</f>
        <v>173</v>
      </c>
      <c r="C68" s="33" t="str">
        <f>+'C Liability Recon'!B69</f>
        <v xml:space="preserve">Dept of Charitable Gaming     </v>
      </c>
      <c r="D68" s="11"/>
      <c r="E68" s="34">
        <f>VLOOKUP(B68,'A Employer Allocation - No 158'!$A$6:$G$312,7,0)</f>
        <v>0</v>
      </c>
      <c r="F68" s="37">
        <f>+'C Liability Recon'!E69</f>
        <v>0</v>
      </c>
      <c r="G68" s="37">
        <f>+'C Liability Recon'!F69</f>
        <v>0</v>
      </c>
      <c r="H68" s="16">
        <f>ROUND(H$313*'A Employer Allocation - No 158'!$G70,0)</f>
        <v>0</v>
      </c>
      <c r="I68" s="16">
        <f>ROUND(I$313*'A Employer Allocation - No 158'!$G70,0)</f>
        <v>0</v>
      </c>
      <c r="J68" s="16">
        <f>ROUND(J$313*'A Employer Allocation - No 158'!$G70,0)</f>
        <v>0</v>
      </c>
      <c r="K68" s="16">
        <f>ROUND(K$313*'A Employer Allocation - No 158'!$G70,0)</f>
        <v>0</v>
      </c>
      <c r="L68" s="16">
        <f>ROUND(L$313*'A Employer Allocation - No 158'!$G70,0)</f>
        <v>0</v>
      </c>
      <c r="M68" s="16">
        <f>ROUND(M$313*'A Employer Allocation - No 158'!$G70,0)</f>
        <v>0</v>
      </c>
      <c r="N68" s="16">
        <f>ROUND(N$313*'A Employer Allocation - No 158'!$G70,0)</f>
        <v>0</v>
      </c>
      <c r="O68" s="38">
        <v>0</v>
      </c>
      <c r="P68" s="37">
        <f t="shared" ref="P68:P131" si="1">SUM(F68:O68)</f>
        <v>0</v>
      </c>
    </row>
    <row r="69" spans="1:16" s="10" customFormat="1" x14ac:dyDescent="0.2">
      <c r="A69" s="117"/>
      <c r="B69" s="11">
        <f>+'C Liability Recon'!A70</f>
        <v>174</v>
      </c>
      <c r="C69" s="33" t="str">
        <f>+'C Liability Recon'!B70</f>
        <v>Virginia College Savings Plan</v>
      </c>
      <c r="D69" s="11"/>
      <c r="E69" s="34">
        <f>VLOOKUP(B69,'A Employer Allocation - No 158'!$A$6:$G$312,7,0)</f>
        <v>1.1626852020525647E-3</v>
      </c>
      <c r="F69" s="37">
        <f>+'C Liability Recon'!E70</f>
        <v>135600</v>
      </c>
      <c r="G69" s="37">
        <f>+'C Liability Recon'!F70</f>
        <v>55049</v>
      </c>
      <c r="H69" s="16">
        <f>ROUND(H$313*'A Employer Allocation - No 158'!$G71,0)</f>
        <v>0</v>
      </c>
      <c r="I69" s="16">
        <f>ROUND(I$313*'A Employer Allocation - No 158'!$G71,0)</f>
        <v>0</v>
      </c>
      <c r="J69" s="16">
        <f>ROUND(J$313*'A Employer Allocation - No 158'!$G71,0)</f>
        <v>0</v>
      </c>
      <c r="K69" s="16">
        <f>ROUND(K$313*'A Employer Allocation - No 158'!$G71,0)</f>
        <v>0</v>
      </c>
      <c r="L69" s="16">
        <f>ROUND(L$313*'A Employer Allocation - No 158'!$G71,0)</f>
        <v>-11187</v>
      </c>
      <c r="M69" s="16">
        <f>ROUND(M$313*'A Employer Allocation - No 158'!$G71,0)</f>
        <v>0</v>
      </c>
      <c r="N69" s="16">
        <f>ROUND(N$313*'A Employer Allocation - No 158'!$G71,0)</f>
        <v>-58963</v>
      </c>
      <c r="O69" s="38">
        <v>7353</v>
      </c>
      <c r="P69" s="37">
        <f t="shared" si="1"/>
        <v>127852</v>
      </c>
    </row>
    <row r="70" spans="1:16" s="10" customFormat="1" x14ac:dyDescent="0.2">
      <c r="A70" s="117"/>
      <c r="B70" s="11">
        <f>+'C Liability Recon'!A71</f>
        <v>175</v>
      </c>
      <c r="C70" s="33" t="str">
        <f>+'C Liability Recon'!B71</f>
        <v>Va Off Protection &amp; Advocacy</v>
      </c>
      <c r="D70" s="11"/>
      <c r="E70" s="34">
        <f>VLOOKUP(B70,'A Employer Allocation - No 158'!$A$6:$G$312,7,0)</f>
        <v>0</v>
      </c>
      <c r="F70" s="37">
        <f>+'C Liability Recon'!E71</f>
        <v>0</v>
      </c>
      <c r="G70" s="37">
        <f>+'C Liability Recon'!F71</f>
        <v>0</v>
      </c>
      <c r="H70" s="16">
        <f>ROUND(H$313*'A Employer Allocation - No 158'!$G72,0)</f>
        <v>0</v>
      </c>
      <c r="I70" s="16">
        <f>ROUND(I$313*'A Employer Allocation - No 158'!$G72,0)</f>
        <v>0</v>
      </c>
      <c r="J70" s="16">
        <f>ROUND(J$313*'A Employer Allocation - No 158'!$G72,0)</f>
        <v>0</v>
      </c>
      <c r="K70" s="16">
        <f>ROUND(K$313*'A Employer Allocation - No 158'!$G72,0)</f>
        <v>0</v>
      </c>
      <c r="L70" s="16">
        <f>ROUND(L$313*'A Employer Allocation - No 158'!$G72,0)</f>
        <v>0</v>
      </c>
      <c r="M70" s="16">
        <f>ROUND(M$313*'A Employer Allocation - No 158'!$G72,0)</f>
        <v>0</v>
      </c>
      <c r="N70" s="16">
        <f>ROUND(N$313*'A Employer Allocation - No 158'!$G72,0)</f>
        <v>0</v>
      </c>
      <c r="O70" s="38">
        <v>0</v>
      </c>
      <c r="P70" s="37">
        <f t="shared" si="1"/>
        <v>0</v>
      </c>
    </row>
    <row r="71" spans="1:16" s="10" customFormat="1" x14ac:dyDescent="0.2">
      <c r="A71" s="117"/>
      <c r="B71" s="11">
        <f>+'C Liability Recon'!A72</f>
        <v>180</v>
      </c>
      <c r="C71" s="33" t="str">
        <f>+'C Liability Recon'!B72</f>
        <v>Secretary of Administration</v>
      </c>
      <c r="D71" s="11"/>
      <c r="E71" s="34">
        <f>VLOOKUP(B71,'A Employer Allocation - No 158'!$A$6:$G$312,7,0)</f>
        <v>8.1726098223952934E-5</v>
      </c>
      <c r="F71" s="37">
        <f>+'C Liability Recon'!E72</f>
        <v>9531</v>
      </c>
      <c r="G71" s="37">
        <f>+'C Liability Recon'!F72</f>
        <v>3869</v>
      </c>
      <c r="H71" s="16">
        <f>ROUND(H$313*'A Employer Allocation - No 158'!$G73,0)</f>
        <v>0</v>
      </c>
      <c r="I71" s="16">
        <f>ROUND(I$313*'A Employer Allocation - No 158'!$G73,0)</f>
        <v>0</v>
      </c>
      <c r="J71" s="16">
        <f>ROUND(J$313*'A Employer Allocation - No 158'!$G73,0)</f>
        <v>0</v>
      </c>
      <c r="K71" s="16">
        <f>ROUND(K$313*'A Employer Allocation - No 158'!$G73,0)</f>
        <v>0</v>
      </c>
      <c r="L71" s="16">
        <f>ROUND(L$313*'A Employer Allocation - No 158'!$G73,0)</f>
        <v>-786</v>
      </c>
      <c r="M71" s="16">
        <f>ROUND(M$313*'A Employer Allocation - No 158'!$G73,0)</f>
        <v>0</v>
      </c>
      <c r="N71" s="16">
        <f>ROUND(N$313*'A Employer Allocation - No 158'!$G73,0)</f>
        <v>-4145</v>
      </c>
      <c r="O71" s="38">
        <v>391</v>
      </c>
      <c r="P71" s="37">
        <f t="shared" si="1"/>
        <v>8860</v>
      </c>
    </row>
    <row r="72" spans="1:16" s="10" customFormat="1" x14ac:dyDescent="0.2">
      <c r="A72" s="117"/>
      <c r="B72" s="11">
        <f>+'C Liability Recon'!A73</f>
        <v>181</v>
      </c>
      <c r="C72" s="33" t="str">
        <f>+'C Liability Recon'!B73</f>
        <v>Dept of Labor and Industry</v>
      </c>
      <c r="D72" s="11"/>
      <c r="E72" s="34">
        <f>VLOOKUP(B72,'A Employer Allocation - No 158'!$A$6:$G$312,7,0)</f>
        <v>1.5955457920230165E-3</v>
      </c>
      <c r="F72" s="37">
        <f>+'C Liability Recon'!E73</f>
        <v>186083</v>
      </c>
      <c r="G72" s="37">
        <f>+'C Liability Recon'!F73</f>
        <v>75543</v>
      </c>
      <c r="H72" s="16">
        <f>ROUND(H$313*'A Employer Allocation - No 158'!$G74,0)</f>
        <v>0</v>
      </c>
      <c r="I72" s="16">
        <f>ROUND(I$313*'A Employer Allocation - No 158'!$G74,0)</f>
        <v>0</v>
      </c>
      <c r="J72" s="16">
        <f>ROUND(J$313*'A Employer Allocation - No 158'!$G74,0)</f>
        <v>0</v>
      </c>
      <c r="K72" s="16">
        <f>ROUND(K$313*'A Employer Allocation - No 158'!$G74,0)</f>
        <v>0</v>
      </c>
      <c r="L72" s="16">
        <f>ROUND(L$313*'A Employer Allocation - No 158'!$G74,0)</f>
        <v>-15351</v>
      </c>
      <c r="M72" s="16">
        <f>ROUND(M$313*'A Employer Allocation - No 158'!$G74,0)</f>
        <v>0</v>
      </c>
      <c r="N72" s="16">
        <f>ROUND(N$313*'A Employer Allocation - No 158'!$G74,0)</f>
        <v>-80914</v>
      </c>
      <c r="O72" s="38">
        <v>7289</v>
      </c>
      <c r="P72" s="37">
        <f t="shared" si="1"/>
        <v>172650</v>
      </c>
    </row>
    <row r="73" spans="1:16" s="10" customFormat="1" x14ac:dyDescent="0.2">
      <c r="A73" s="117"/>
      <c r="B73" s="11">
        <f>+'C Liability Recon'!A74</f>
        <v>182</v>
      </c>
      <c r="C73" s="33" t="str">
        <f>+'C Liability Recon'!B74</f>
        <v>Virginia Employment Commission</v>
      </c>
      <c r="D73" s="11"/>
      <c r="E73" s="34">
        <f>VLOOKUP(B73,'A Employer Allocation - No 158'!$A$6:$G$312,7,0)</f>
        <v>6.0782152911747758E-3</v>
      </c>
      <c r="F73" s="37">
        <f>+'C Liability Recon'!E74</f>
        <v>708881</v>
      </c>
      <c r="G73" s="37">
        <f>+'C Liability Recon'!F74</f>
        <v>287782</v>
      </c>
      <c r="H73" s="16">
        <f>ROUND(H$313*'A Employer Allocation - No 158'!$G75,0)</f>
        <v>0</v>
      </c>
      <c r="I73" s="16">
        <f>ROUND(I$313*'A Employer Allocation - No 158'!$G75,0)</f>
        <v>0</v>
      </c>
      <c r="J73" s="16">
        <f>ROUND(J$313*'A Employer Allocation - No 158'!$G75,0)</f>
        <v>0</v>
      </c>
      <c r="K73" s="16">
        <f>ROUND(K$313*'A Employer Allocation - No 158'!$G75,0)</f>
        <v>0</v>
      </c>
      <c r="L73" s="16">
        <f>ROUND(L$313*'A Employer Allocation - No 158'!$G75,0)</f>
        <v>-58480</v>
      </c>
      <c r="M73" s="16">
        <f>ROUND(M$313*'A Employer Allocation - No 158'!$G75,0)</f>
        <v>0</v>
      </c>
      <c r="N73" s="16">
        <f>ROUND(N$313*'A Employer Allocation - No 158'!$G75,0)</f>
        <v>-308242</v>
      </c>
      <c r="O73" s="38">
        <v>-110438</v>
      </c>
      <c r="P73" s="37">
        <f t="shared" si="1"/>
        <v>519503</v>
      </c>
    </row>
    <row r="74" spans="1:16" s="10" customFormat="1" x14ac:dyDescent="0.2">
      <c r="A74" s="117"/>
      <c r="B74" s="11">
        <f>+'C Liability Recon'!A75</f>
        <v>183</v>
      </c>
      <c r="C74" s="33" t="str">
        <f>+'C Liability Recon'!B75</f>
        <v>Secretary of Natural Resources</v>
      </c>
      <c r="D74" s="11"/>
      <c r="E74" s="34">
        <f>VLOOKUP(B74,'A Employer Allocation - No 158'!$A$6:$G$312,7,0)</f>
        <v>4.8489115351273559E-5</v>
      </c>
      <c r="F74" s="37">
        <f>+'C Liability Recon'!E75</f>
        <v>5655</v>
      </c>
      <c r="G74" s="37">
        <f>+'C Liability Recon'!F75</f>
        <v>2296</v>
      </c>
      <c r="H74" s="16">
        <f>ROUND(H$313*'A Employer Allocation - No 158'!$G76,0)</f>
        <v>0</v>
      </c>
      <c r="I74" s="16">
        <f>ROUND(I$313*'A Employer Allocation - No 158'!$G76,0)</f>
        <v>0</v>
      </c>
      <c r="J74" s="16">
        <f>ROUND(J$313*'A Employer Allocation - No 158'!$G76,0)</f>
        <v>0</v>
      </c>
      <c r="K74" s="16">
        <f>ROUND(K$313*'A Employer Allocation - No 158'!$G76,0)</f>
        <v>0</v>
      </c>
      <c r="L74" s="16">
        <f>ROUND(L$313*'A Employer Allocation - No 158'!$G76,0)</f>
        <v>-467</v>
      </c>
      <c r="M74" s="16">
        <f>ROUND(M$313*'A Employer Allocation - No 158'!$G76,0)</f>
        <v>0</v>
      </c>
      <c r="N74" s="16">
        <f>ROUND(N$313*'A Employer Allocation - No 158'!$G76,0)</f>
        <v>-2459</v>
      </c>
      <c r="O74" s="38">
        <v>-5</v>
      </c>
      <c r="P74" s="37">
        <f t="shared" si="1"/>
        <v>5020</v>
      </c>
    </row>
    <row r="75" spans="1:16" s="10" customFormat="1" x14ac:dyDescent="0.2">
      <c r="A75" s="117"/>
      <c r="B75" s="11">
        <f>+'C Liability Recon'!A76</f>
        <v>184</v>
      </c>
      <c r="C75" s="33" t="str">
        <f>+'C Liability Recon'!B76</f>
        <v xml:space="preserve">Secretary of Technology       </v>
      </c>
      <c r="D75" s="11"/>
      <c r="E75" s="34">
        <f>VLOOKUP(B75,'A Employer Allocation - No 158'!$A$6:$G$312,7,0)</f>
        <v>2.2925912840225235E-5</v>
      </c>
      <c r="F75" s="37">
        <f>+'C Liability Recon'!E76</f>
        <v>2674</v>
      </c>
      <c r="G75" s="37">
        <f>+'C Liability Recon'!F76</f>
        <v>1085</v>
      </c>
      <c r="H75" s="16">
        <f>ROUND(H$313*'A Employer Allocation - No 158'!$G77,0)</f>
        <v>0</v>
      </c>
      <c r="I75" s="16">
        <f>ROUND(I$313*'A Employer Allocation - No 158'!$G77,0)</f>
        <v>0</v>
      </c>
      <c r="J75" s="16">
        <f>ROUND(J$313*'A Employer Allocation - No 158'!$G77,0)</f>
        <v>0</v>
      </c>
      <c r="K75" s="16">
        <f>ROUND(K$313*'A Employer Allocation - No 158'!$G77,0)</f>
        <v>0</v>
      </c>
      <c r="L75" s="16">
        <f>ROUND(L$313*'A Employer Allocation - No 158'!$G77,0)</f>
        <v>-221</v>
      </c>
      <c r="M75" s="16">
        <f>ROUND(M$313*'A Employer Allocation - No 158'!$G77,0)</f>
        <v>0</v>
      </c>
      <c r="N75" s="16">
        <f>ROUND(N$313*'A Employer Allocation - No 158'!$G77,0)</f>
        <v>-1163</v>
      </c>
      <c r="O75" s="38">
        <v>44</v>
      </c>
      <c r="P75" s="37">
        <f t="shared" si="1"/>
        <v>2419</v>
      </c>
    </row>
    <row r="76" spans="1:16" s="10" customFormat="1" x14ac:dyDescent="0.2">
      <c r="A76" s="117"/>
      <c r="B76" s="11">
        <f>+'C Liability Recon'!A77</f>
        <v>185</v>
      </c>
      <c r="C76" s="33" t="str">
        <f>+'C Liability Recon'!B77</f>
        <v>Secretary of Education</v>
      </c>
      <c r="D76" s="11"/>
      <c r="E76" s="34">
        <f>VLOOKUP(B76,'A Employer Allocation - No 158'!$A$6:$G$312,7,0)</f>
        <v>3.1332273665973818E-5</v>
      </c>
      <c r="F76" s="37">
        <f>+'C Liability Recon'!E77</f>
        <v>3654</v>
      </c>
      <c r="G76" s="37">
        <f>+'C Liability Recon'!F77</f>
        <v>1483</v>
      </c>
      <c r="H76" s="16">
        <f>ROUND(H$313*'A Employer Allocation - No 158'!$G78,0)</f>
        <v>0</v>
      </c>
      <c r="I76" s="16">
        <f>ROUND(I$313*'A Employer Allocation - No 158'!$G78,0)</f>
        <v>0</v>
      </c>
      <c r="J76" s="16">
        <f>ROUND(J$313*'A Employer Allocation - No 158'!$G78,0)</f>
        <v>0</v>
      </c>
      <c r="K76" s="16">
        <f>ROUND(K$313*'A Employer Allocation - No 158'!$G78,0)</f>
        <v>0</v>
      </c>
      <c r="L76" s="16">
        <f>ROUND(L$313*'A Employer Allocation - No 158'!$G78,0)</f>
        <v>-301</v>
      </c>
      <c r="M76" s="16">
        <f>ROUND(M$313*'A Employer Allocation - No 158'!$G78,0)</f>
        <v>0</v>
      </c>
      <c r="N76" s="16">
        <f>ROUND(N$313*'A Employer Allocation - No 158'!$G78,0)</f>
        <v>-1589</v>
      </c>
      <c r="O76" s="38">
        <v>-2188</v>
      </c>
      <c r="P76" s="37">
        <f t="shared" si="1"/>
        <v>1059</v>
      </c>
    </row>
    <row r="77" spans="1:16" s="10" customFormat="1" x14ac:dyDescent="0.2">
      <c r="A77" s="117"/>
      <c r="B77" s="11">
        <f>+'C Liability Recon'!A78</f>
        <v>186</v>
      </c>
      <c r="C77" s="33" t="str">
        <f>+'C Liability Recon'!B78</f>
        <v>Secretary of Transportation</v>
      </c>
      <c r="D77" s="11"/>
      <c r="E77" s="34">
        <f>VLOOKUP(B77,'A Employer Allocation - No 158'!$A$6:$G$312,7,0)</f>
        <v>4.8189335713983362E-5</v>
      </c>
      <c r="F77" s="37">
        <f>+'C Liability Recon'!E78</f>
        <v>5620</v>
      </c>
      <c r="G77" s="37">
        <f>+'C Liability Recon'!F78</f>
        <v>2282</v>
      </c>
      <c r="H77" s="16">
        <f>ROUND(H$313*'A Employer Allocation - No 158'!$G79,0)</f>
        <v>0</v>
      </c>
      <c r="I77" s="16">
        <f>ROUND(I$313*'A Employer Allocation - No 158'!$G79,0)</f>
        <v>0</v>
      </c>
      <c r="J77" s="16">
        <f>ROUND(J$313*'A Employer Allocation - No 158'!$G79,0)</f>
        <v>0</v>
      </c>
      <c r="K77" s="16">
        <f>ROUND(K$313*'A Employer Allocation - No 158'!$G79,0)</f>
        <v>0</v>
      </c>
      <c r="L77" s="16">
        <f>ROUND(L$313*'A Employer Allocation - No 158'!$G79,0)</f>
        <v>-464</v>
      </c>
      <c r="M77" s="16">
        <f>ROUND(M$313*'A Employer Allocation - No 158'!$G79,0)</f>
        <v>0</v>
      </c>
      <c r="N77" s="16">
        <f>ROUND(N$313*'A Employer Allocation - No 158'!$G79,0)</f>
        <v>-2444</v>
      </c>
      <c r="O77" s="38">
        <v>1038</v>
      </c>
      <c r="P77" s="37">
        <f t="shared" si="1"/>
        <v>6032</v>
      </c>
    </row>
    <row r="78" spans="1:16" s="10" customFormat="1" x14ac:dyDescent="0.2">
      <c r="A78" s="117"/>
      <c r="B78" s="11">
        <f>+'C Liability Recon'!A79</f>
        <v>187</v>
      </c>
      <c r="C78" s="33" t="str">
        <f>+'C Liability Recon'!B79</f>
        <v>Secretary of Public Safety</v>
      </c>
      <c r="D78" s="11"/>
      <c r="E78" s="34">
        <f>VLOOKUP(B78,'A Employer Allocation - No 158'!$A$6:$G$312,7,0)</f>
        <v>4.7329517590308585E-5</v>
      </c>
      <c r="F78" s="37">
        <f>+'C Liability Recon'!E79</f>
        <v>5520</v>
      </c>
      <c r="G78" s="37">
        <f>+'C Liability Recon'!F79</f>
        <v>2241</v>
      </c>
      <c r="H78" s="16">
        <f>ROUND(H$313*'A Employer Allocation - No 158'!$G80,0)</f>
        <v>0</v>
      </c>
      <c r="I78" s="16">
        <f>ROUND(I$313*'A Employer Allocation - No 158'!$G80,0)</f>
        <v>0</v>
      </c>
      <c r="J78" s="16">
        <f>ROUND(J$313*'A Employer Allocation - No 158'!$G80,0)</f>
        <v>0</v>
      </c>
      <c r="K78" s="16">
        <f>ROUND(K$313*'A Employer Allocation - No 158'!$G80,0)</f>
        <v>0</v>
      </c>
      <c r="L78" s="16">
        <f>ROUND(L$313*'A Employer Allocation - No 158'!$G80,0)</f>
        <v>-455</v>
      </c>
      <c r="M78" s="16">
        <f>ROUND(M$313*'A Employer Allocation - No 158'!$G80,0)</f>
        <v>0</v>
      </c>
      <c r="N78" s="16">
        <f>ROUND(N$313*'A Employer Allocation - No 158'!$G80,0)</f>
        <v>-2400</v>
      </c>
      <c r="O78" s="38">
        <v>-3255</v>
      </c>
      <c r="P78" s="37">
        <f t="shared" si="1"/>
        <v>1651</v>
      </c>
    </row>
    <row r="79" spans="1:16" s="10" customFormat="1" x14ac:dyDescent="0.2">
      <c r="A79" s="117"/>
      <c r="B79" s="11">
        <f>+'C Liability Recon'!A80</f>
        <v>188</v>
      </c>
      <c r="C79" s="33" t="str">
        <f>+'C Liability Recon'!B80</f>
        <v>Sec of Health &amp; Human Resource</v>
      </c>
      <c r="D79" s="11"/>
      <c r="E79" s="34">
        <f>VLOOKUP(B79,'A Employer Allocation - No 158'!$A$6:$G$312,7,0)</f>
        <v>4.9622687227329094E-5</v>
      </c>
      <c r="F79" s="37">
        <f>+'C Liability Recon'!E80</f>
        <v>5787</v>
      </c>
      <c r="G79" s="37">
        <f>+'C Liability Recon'!F80</f>
        <v>2349</v>
      </c>
      <c r="H79" s="16">
        <f>ROUND(H$313*'A Employer Allocation - No 158'!$G81,0)</f>
        <v>0</v>
      </c>
      <c r="I79" s="16">
        <f>ROUND(I$313*'A Employer Allocation - No 158'!$G81,0)</f>
        <v>0</v>
      </c>
      <c r="J79" s="16">
        <f>ROUND(J$313*'A Employer Allocation - No 158'!$G81,0)</f>
        <v>0</v>
      </c>
      <c r="K79" s="16">
        <f>ROUND(K$313*'A Employer Allocation - No 158'!$G81,0)</f>
        <v>0</v>
      </c>
      <c r="L79" s="16">
        <f>ROUND(L$313*'A Employer Allocation - No 158'!$G81,0)</f>
        <v>-477</v>
      </c>
      <c r="M79" s="16">
        <f>ROUND(M$313*'A Employer Allocation - No 158'!$G81,0)</f>
        <v>0</v>
      </c>
      <c r="N79" s="16">
        <f>ROUND(N$313*'A Employer Allocation - No 158'!$G81,0)</f>
        <v>-2516</v>
      </c>
      <c r="O79" s="38">
        <v>206</v>
      </c>
      <c r="P79" s="37">
        <f t="shared" si="1"/>
        <v>5349</v>
      </c>
    </row>
    <row r="80" spans="1:16" s="10" customFormat="1" x14ac:dyDescent="0.2">
      <c r="A80" s="117"/>
      <c r="B80" s="11">
        <f>+'C Liability Recon'!A81</f>
        <v>190</v>
      </c>
      <c r="C80" s="33" t="str">
        <f>+'C Liability Recon'!B81</f>
        <v>Secretary of Finance</v>
      </c>
      <c r="D80" s="11"/>
      <c r="E80" s="34">
        <f>VLOOKUP(B80,'A Employer Allocation - No 158'!$A$6:$G$312,7,0)</f>
        <v>3.2703934192867549E-5</v>
      </c>
      <c r="F80" s="37">
        <f>+'C Liability Recon'!E81</f>
        <v>3814</v>
      </c>
      <c r="G80" s="37">
        <f>+'C Liability Recon'!F81</f>
        <v>1548</v>
      </c>
      <c r="H80" s="16">
        <f>ROUND(H$313*'A Employer Allocation - No 158'!$G82,0)</f>
        <v>0</v>
      </c>
      <c r="I80" s="16">
        <f>ROUND(I$313*'A Employer Allocation - No 158'!$G82,0)</f>
        <v>0</v>
      </c>
      <c r="J80" s="16">
        <f>ROUND(J$313*'A Employer Allocation - No 158'!$G82,0)</f>
        <v>0</v>
      </c>
      <c r="K80" s="16">
        <f>ROUND(K$313*'A Employer Allocation - No 158'!$G82,0)</f>
        <v>0</v>
      </c>
      <c r="L80" s="16">
        <f>ROUND(L$313*'A Employer Allocation - No 158'!$G82,0)</f>
        <v>-315</v>
      </c>
      <c r="M80" s="16">
        <f>ROUND(M$313*'A Employer Allocation - No 158'!$G82,0)</f>
        <v>0</v>
      </c>
      <c r="N80" s="16">
        <f>ROUND(N$313*'A Employer Allocation - No 158'!$G82,0)</f>
        <v>-1658</v>
      </c>
      <c r="O80" s="38">
        <v>351</v>
      </c>
      <c r="P80" s="37">
        <f t="shared" si="1"/>
        <v>3740</v>
      </c>
    </row>
    <row r="81" spans="1:16" s="10" customFormat="1" x14ac:dyDescent="0.2">
      <c r="A81" s="117"/>
      <c r="B81" s="11">
        <f>+'C Liability Recon'!A82</f>
        <v>191</v>
      </c>
      <c r="C81" s="33" t="str">
        <f>+'C Liability Recon'!B82</f>
        <v>Va Workers Compensation Comm</v>
      </c>
      <c r="D81" s="11"/>
      <c r="E81" s="34">
        <f>VLOOKUP(B81,'A Employer Allocation - No 158'!$A$6:$G$312,7,0)</f>
        <v>3.2463483933954239E-3</v>
      </c>
      <c r="F81" s="37">
        <f>+'C Liability Recon'!E82</f>
        <v>378611</v>
      </c>
      <c r="G81" s="37">
        <f>+'C Liability Recon'!F82</f>
        <v>153703</v>
      </c>
      <c r="H81" s="16">
        <f>ROUND(H$313*'A Employer Allocation - No 158'!$G83,0)</f>
        <v>0</v>
      </c>
      <c r="I81" s="16">
        <f>ROUND(I$313*'A Employer Allocation - No 158'!$G83,0)</f>
        <v>0</v>
      </c>
      <c r="J81" s="16">
        <f>ROUND(J$313*'A Employer Allocation - No 158'!$G83,0)</f>
        <v>0</v>
      </c>
      <c r="K81" s="16">
        <f>ROUND(K$313*'A Employer Allocation - No 158'!$G83,0)</f>
        <v>0</v>
      </c>
      <c r="L81" s="16">
        <f>ROUND(L$313*'A Employer Allocation - No 158'!$G83,0)</f>
        <v>-31234</v>
      </c>
      <c r="M81" s="16">
        <f>ROUND(M$313*'A Employer Allocation - No 158'!$G83,0)</f>
        <v>0</v>
      </c>
      <c r="N81" s="16">
        <f>ROUND(N$313*'A Employer Allocation - No 158'!$G83,0)</f>
        <v>-164630</v>
      </c>
      <c r="O81" s="38">
        <v>24373</v>
      </c>
      <c r="P81" s="37">
        <f t="shared" si="1"/>
        <v>360823</v>
      </c>
    </row>
    <row r="82" spans="1:16" s="10" customFormat="1" x14ac:dyDescent="0.2">
      <c r="A82" s="117"/>
      <c r="B82" s="11">
        <f>+'C Liability Recon'!A83</f>
        <v>192</v>
      </c>
      <c r="C82" s="33" t="str">
        <f>+'C Liability Recon'!B83</f>
        <v>Secretary of Commerce &amp; Trade</v>
      </c>
      <c r="D82" s="11"/>
      <c r="E82" s="34">
        <f>VLOOKUP(B82,'A Employer Allocation - No 158'!$A$6:$G$312,7,0)</f>
        <v>5.1644030955295472E-5</v>
      </c>
      <c r="F82" s="37">
        <f>+'C Liability Recon'!E83</f>
        <v>6023</v>
      </c>
      <c r="G82" s="37">
        <f>+'C Liability Recon'!F83</f>
        <v>2445</v>
      </c>
      <c r="H82" s="16">
        <f>ROUND(H$313*'A Employer Allocation - No 158'!$G84,0)</f>
        <v>0</v>
      </c>
      <c r="I82" s="16">
        <f>ROUND(I$313*'A Employer Allocation - No 158'!$G84,0)</f>
        <v>0</v>
      </c>
      <c r="J82" s="16">
        <f>ROUND(J$313*'A Employer Allocation - No 158'!$G84,0)</f>
        <v>0</v>
      </c>
      <c r="K82" s="16">
        <f>ROUND(K$313*'A Employer Allocation - No 158'!$G84,0)</f>
        <v>0</v>
      </c>
      <c r="L82" s="16">
        <f>ROUND(L$313*'A Employer Allocation - No 158'!$G84,0)</f>
        <v>-497</v>
      </c>
      <c r="M82" s="16">
        <f>ROUND(M$313*'A Employer Allocation - No 158'!$G84,0)</f>
        <v>0</v>
      </c>
      <c r="N82" s="16">
        <f>ROUND(N$313*'A Employer Allocation - No 158'!$G84,0)</f>
        <v>-2619</v>
      </c>
      <c r="O82" s="38">
        <v>-3893</v>
      </c>
      <c r="P82" s="37">
        <f t="shared" si="1"/>
        <v>1459</v>
      </c>
    </row>
    <row r="83" spans="1:16" s="10" customFormat="1" x14ac:dyDescent="0.2">
      <c r="A83" s="117"/>
      <c r="B83" s="11">
        <f>+'C Liability Recon'!A84</f>
        <v>193</v>
      </c>
      <c r="C83" s="33" t="str">
        <f>+'C Liability Recon'!B84</f>
        <v xml:space="preserve">Secretary of Agr and Forestry </v>
      </c>
      <c r="D83" s="11"/>
      <c r="E83" s="34">
        <f>VLOOKUP(B83,'A Employer Allocation - No 158'!$A$6:$G$312,7,0)</f>
        <v>8.8941051873847236E-6</v>
      </c>
      <c r="F83" s="37">
        <f>+'C Liability Recon'!E84</f>
        <v>1037</v>
      </c>
      <c r="G83" s="37">
        <f>+'C Liability Recon'!F84</f>
        <v>421</v>
      </c>
      <c r="H83" s="16">
        <f>ROUND(H$313*'A Employer Allocation - No 158'!$G85,0)</f>
        <v>0</v>
      </c>
      <c r="I83" s="16">
        <f>ROUND(I$313*'A Employer Allocation - No 158'!$G85,0)</f>
        <v>0</v>
      </c>
      <c r="J83" s="16">
        <f>ROUND(J$313*'A Employer Allocation - No 158'!$G85,0)</f>
        <v>0</v>
      </c>
      <c r="K83" s="16">
        <f>ROUND(K$313*'A Employer Allocation - No 158'!$G85,0)</f>
        <v>0</v>
      </c>
      <c r="L83" s="16">
        <f>ROUND(L$313*'A Employer Allocation - No 158'!$G85,0)</f>
        <v>-86</v>
      </c>
      <c r="M83" s="16">
        <f>ROUND(M$313*'A Employer Allocation - No 158'!$G85,0)</f>
        <v>0</v>
      </c>
      <c r="N83" s="16">
        <f>ROUND(N$313*'A Employer Allocation - No 158'!$G85,0)</f>
        <v>-451</v>
      </c>
      <c r="O83" s="38">
        <v>-3880</v>
      </c>
      <c r="P83" s="37">
        <f t="shared" si="1"/>
        <v>-2959</v>
      </c>
    </row>
    <row r="84" spans="1:16" s="10" customFormat="1" x14ac:dyDescent="0.2">
      <c r="A84" s="117"/>
      <c r="B84" s="11">
        <f>+'C Liability Recon'!A85</f>
        <v>194</v>
      </c>
      <c r="C84" s="33" t="str">
        <f>+'C Liability Recon'!B85</f>
        <v>Dept of General Services</v>
      </c>
      <c r="D84" s="11"/>
      <c r="E84" s="34">
        <f>VLOOKUP(B84,'A Employer Allocation - No 158'!$A$6:$G$312,7,0)</f>
        <v>6.5464007183406421E-3</v>
      </c>
      <c r="F84" s="37">
        <f>+'C Liability Recon'!E85</f>
        <v>763484</v>
      </c>
      <c r="G84" s="37">
        <f>+'C Liability Recon'!F85</f>
        <v>309949</v>
      </c>
      <c r="H84" s="16">
        <f>ROUND(H$313*'A Employer Allocation - No 158'!$G86,0)</f>
        <v>0</v>
      </c>
      <c r="I84" s="16">
        <f>ROUND(I$313*'A Employer Allocation - No 158'!$G86,0)</f>
        <v>0</v>
      </c>
      <c r="J84" s="16">
        <f>ROUND(J$313*'A Employer Allocation - No 158'!$G86,0)</f>
        <v>0</v>
      </c>
      <c r="K84" s="16">
        <f>ROUND(K$313*'A Employer Allocation - No 158'!$G86,0)</f>
        <v>0</v>
      </c>
      <c r="L84" s="16">
        <f>ROUND(L$313*'A Employer Allocation - No 158'!$G86,0)</f>
        <v>-62985</v>
      </c>
      <c r="M84" s="16">
        <f>ROUND(M$313*'A Employer Allocation - No 158'!$G86,0)</f>
        <v>0</v>
      </c>
      <c r="N84" s="16">
        <f>ROUND(N$313*'A Employer Allocation - No 158'!$G86,0)</f>
        <v>-331984</v>
      </c>
      <c r="O84" s="38">
        <v>2442</v>
      </c>
      <c r="P84" s="37">
        <f t="shared" si="1"/>
        <v>680906</v>
      </c>
    </row>
    <row r="85" spans="1:16" s="10" customFormat="1" x14ac:dyDescent="0.2">
      <c r="A85" s="117"/>
      <c r="B85" s="11">
        <f>+'C Liability Recon'!A86</f>
        <v>197</v>
      </c>
      <c r="C85" s="33" t="str">
        <f>+'C Liability Recon'!B86</f>
        <v>Direct Aid to Public Education</v>
      </c>
      <c r="D85" s="11"/>
      <c r="E85" s="34">
        <f>VLOOKUP(B85,'A Employer Allocation - No 158'!$A$6:$G$312,7,0)</f>
        <v>0</v>
      </c>
      <c r="F85" s="37">
        <f>+'C Liability Recon'!E86</f>
        <v>0</v>
      </c>
      <c r="G85" s="37">
        <f>+'C Liability Recon'!F86</f>
        <v>0</v>
      </c>
      <c r="H85" s="16">
        <f>ROUND(H$313*'A Employer Allocation - No 158'!$G87,0)</f>
        <v>0</v>
      </c>
      <c r="I85" s="16">
        <f>ROUND(I$313*'A Employer Allocation - No 158'!$G87,0)</f>
        <v>0</v>
      </c>
      <c r="J85" s="16">
        <f>ROUND(J$313*'A Employer Allocation - No 158'!$G87,0)</f>
        <v>0</v>
      </c>
      <c r="K85" s="16">
        <f>ROUND(K$313*'A Employer Allocation - No 158'!$G87,0)</f>
        <v>0</v>
      </c>
      <c r="L85" s="16">
        <f>ROUND(L$313*'A Employer Allocation - No 158'!$G87,0)</f>
        <v>0</v>
      </c>
      <c r="M85" s="16">
        <f>ROUND(M$313*'A Employer Allocation - No 158'!$G87,0)</f>
        <v>0</v>
      </c>
      <c r="N85" s="16">
        <f>ROUND(N$313*'A Employer Allocation - No 158'!$G87,0)</f>
        <v>0</v>
      </c>
      <c r="O85" s="38">
        <v>0</v>
      </c>
      <c r="P85" s="37">
        <f t="shared" si="1"/>
        <v>0</v>
      </c>
    </row>
    <row r="86" spans="1:16" s="10" customFormat="1" x14ac:dyDescent="0.2">
      <c r="A86" s="117"/>
      <c r="B86" s="11">
        <f>+'C Liability Recon'!A87</f>
        <v>199</v>
      </c>
      <c r="C86" s="33" t="str">
        <f>+'C Liability Recon'!B87</f>
        <v>Dept Conservation &amp; Recreation</v>
      </c>
      <c r="D86" s="11"/>
      <c r="E86" s="34">
        <f>VLOOKUP(B86,'A Employer Allocation - No 158'!$A$6:$G$312,7,0)</f>
        <v>4.6318363765493736E-3</v>
      </c>
      <c r="F86" s="37">
        <f>+'C Liability Recon'!E87</f>
        <v>540195</v>
      </c>
      <c r="G86" s="37">
        <f>+'C Liability Recon'!F87</f>
        <v>219301</v>
      </c>
      <c r="H86" s="16">
        <f>ROUND(H$313*'A Employer Allocation - No 158'!$G88,0)</f>
        <v>0</v>
      </c>
      <c r="I86" s="16">
        <f>ROUND(I$313*'A Employer Allocation - No 158'!$G88,0)</f>
        <v>0</v>
      </c>
      <c r="J86" s="16">
        <f>ROUND(J$313*'A Employer Allocation - No 158'!$G88,0)</f>
        <v>0</v>
      </c>
      <c r="K86" s="16">
        <f>ROUND(K$313*'A Employer Allocation - No 158'!$G88,0)</f>
        <v>0</v>
      </c>
      <c r="L86" s="16">
        <f>ROUND(L$313*'A Employer Allocation - No 158'!$G88,0)</f>
        <v>-44564</v>
      </c>
      <c r="M86" s="16">
        <f>ROUND(M$313*'A Employer Allocation - No 158'!$G88,0)</f>
        <v>0</v>
      </c>
      <c r="N86" s="16">
        <f>ROUND(N$313*'A Employer Allocation - No 158'!$G88,0)</f>
        <v>-234892</v>
      </c>
      <c r="O86" s="38">
        <v>9416</v>
      </c>
      <c r="P86" s="37">
        <f t="shared" si="1"/>
        <v>489456</v>
      </c>
    </row>
    <row r="87" spans="1:16" s="10" customFormat="1" x14ac:dyDescent="0.2">
      <c r="A87" s="117"/>
      <c r="B87" s="11">
        <f>+'C Liability Recon'!A88</f>
        <v>200</v>
      </c>
      <c r="C87" s="33" t="str">
        <f>+'C Liability Recon'!B88</f>
        <v>Comp Srvs At-Risk Youth &amp; Family</v>
      </c>
      <c r="D87" s="11"/>
      <c r="E87" s="34">
        <f>VLOOKUP(B87,'A Employer Allocation - No 158'!$A$6:$G$312,7,0)</f>
        <v>1.3777043157227011E-4</v>
      </c>
      <c r="F87" s="37">
        <f>+'C Liability Recon'!E88</f>
        <v>16068</v>
      </c>
      <c r="G87" s="37">
        <f>+'C Liability Recon'!F88</f>
        <v>6523</v>
      </c>
      <c r="H87" s="16">
        <f>ROUND(H$313*'A Employer Allocation - No 158'!$G89,0)</f>
        <v>0</v>
      </c>
      <c r="I87" s="16">
        <f>ROUND(I$313*'A Employer Allocation - No 158'!$G89,0)</f>
        <v>0</v>
      </c>
      <c r="J87" s="16">
        <f>ROUND(J$313*'A Employer Allocation - No 158'!$G89,0)</f>
        <v>0</v>
      </c>
      <c r="K87" s="16">
        <f>ROUND(K$313*'A Employer Allocation - No 158'!$G89,0)</f>
        <v>0</v>
      </c>
      <c r="L87" s="16">
        <f>ROUND(L$313*'A Employer Allocation - No 158'!$G89,0)</f>
        <v>-1326</v>
      </c>
      <c r="M87" s="16">
        <f>ROUND(M$313*'A Employer Allocation - No 158'!$G89,0)</f>
        <v>0</v>
      </c>
      <c r="N87" s="16">
        <f>ROUND(N$313*'A Employer Allocation - No 158'!$G89,0)</f>
        <v>-6987</v>
      </c>
      <c r="O87" s="38">
        <v>1449</v>
      </c>
      <c r="P87" s="37">
        <f t="shared" si="1"/>
        <v>15727</v>
      </c>
    </row>
    <row r="88" spans="1:16" s="10" customFormat="1" x14ac:dyDescent="0.2">
      <c r="A88" s="117"/>
      <c r="B88" s="11">
        <f>+'C Liability Recon'!A89</f>
        <v>201</v>
      </c>
      <c r="C88" s="33" t="str">
        <f>+'C Liability Recon'!B89</f>
        <v>Dept of Education</v>
      </c>
      <c r="D88" s="11"/>
      <c r="E88" s="34">
        <f>VLOOKUP(B88,'A Employer Allocation - No 158'!$A$6:$G$312,7,0)</f>
        <v>2.9540092674243362E-3</v>
      </c>
      <c r="F88" s="37">
        <f>+'C Liability Recon'!E89</f>
        <v>344516</v>
      </c>
      <c r="G88" s="37">
        <f>+'C Liability Recon'!F89</f>
        <v>139862</v>
      </c>
      <c r="H88" s="16">
        <f>ROUND(H$313*'A Employer Allocation - No 158'!$G90,0)</f>
        <v>0</v>
      </c>
      <c r="I88" s="16">
        <f>ROUND(I$313*'A Employer Allocation - No 158'!$G90,0)</f>
        <v>0</v>
      </c>
      <c r="J88" s="16">
        <f>ROUND(J$313*'A Employer Allocation - No 158'!$G90,0)</f>
        <v>0</v>
      </c>
      <c r="K88" s="16">
        <f>ROUND(K$313*'A Employer Allocation - No 158'!$G90,0)</f>
        <v>0</v>
      </c>
      <c r="L88" s="16">
        <f>ROUND(L$313*'A Employer Allocation - No 158'!$G90,0)</f>
        <v>-28421</v>
      </c>
      <c r="M88" s="16">
        <f>ROUND(M$313*'A Employer Allocation - No 158'!$G90,0)</f>
        <v>0</v>
      </c>
      <c r="N88" s="16">
        <f>ROUND(N$313*'A Employer Allocation - No 158'!$G90,0)</f>
        <v>-149805</v>
      </c>
      <c r="O88" s="38">
        <v>36058</v>
      </c>
      <c r="P88" s="37">
        <f t="shared" si="1"/>
        <v>342210</v>
      </c>
    </row>
    <row r="89" spans="1:16" s="10" customFormat="1" x14ac:dyDescent="0.2">
      <c r="A89" s="117"/>
      <c r="B89" s="11">
        <f>+'C Liability Recon'!A90</f>
        <v>202</v>
      </c>
      <c r="C89" s="33" t="str">
        <f>+'C Liability Recon'!B90</f>
        <v xml:space="preserve">The Library of Virginia       </v>
      </c>
      <c r="D89" s="11"/>
      <c r="E89" s="34">
        <f>VLOOKUP(B89,'A Employer Allocation - No 158'!$A$6:$G$312,7,0)</f>
        <v>1.1712419346577901E-3</v>
      </c>
      <c r="F89" s="37">
        <f>+'C Liability Recon'!E90</f>
        <v>136598</v>
      </c>
      <c r="G89" s="37">
        <f>+'C Liability Recon'!F90</f>
        <v>55454</v>
      </c>
      <c r="H89" s="16">
        <f>ROUND(H$313*'A Employer Allocation - No 158'!$G91,0)</f>
        <v>0</v>
      </c>
      <c r="I89" s="16">
        <f>ROUND(I$313*'A Employer Allocation - No 158'!$G91,0)</f>
        <v>0</v>
      </c>
      <c r="J89" s="16">
        <f>ROUND(J$313*'A Employer Allocation - No 158'!$G91,0)</f>
        <v>0</v>
      </c>
      <c r="K89" s="16">
        <f>ROUND(K$313*'A Employer Allocation - No 158'!$G91,0)</f>
        <v>0</v>
      </c>
      <c r="L89" s="16">
        <f>ROUND(L$313*'A Employer Allocation - No 158'!$G91,0)</f>
        <v>-11269</v>
      </c>
      <c r="M89" s="16">
        <f>ROUND(M$313*'A Employer Allocation - No 158'!$G91,0)</f>
        <v>0</v>
      </c>
      <c r="N89" s="16">
        <f>ROUND(N$313*'A Employer Allocation - No 158'!$G91,0)</f>
        <v>-59397</v>
      </c>
      <c r="O89" s="38">
        <v>-1306</v>
      </c>
      <c r="P89" s="37">
        <f t="shared" si="1"/>
        <v>120080</v>
      </c>
    </row>
    <row r="90" spans="1:16" s="10" customFormat="1" x14ac:dyDescent="0.2">
      <c r="A90" s="117"/>
      <c r="B90" s="11">
        <f>+'C Liability Recon'!A91</f>
        <v>203</v>
      </c>
      <c r="C90" s="33" t="str">
        <f>+'C Liability Recon'!B91</f>
        <v>Woodrow Wilson Rehab Center</v>
      </c>
      <c r="D90" s="11"/>
      <c r="E90" s="34">
        <f>VLOOKUP(B90,'A Employer Allocation - No 158'!$A$6:$G$312,7,0)</f>
        <v>2.9407081123922867E-3</v>
      </c>
      <c r="F90" s="37">
        <f>+'C Liability Recon'!E91</f>
        <v>342965</v>
      </c>
      <c r="G90" s="37">
        <f>+'C Liability Recon'!F91</f>
        <v>139232</v>
      </c>
      <c r="H90" s="16">
        <f>ROUND(H$313*'A Employer Allocation - No 158'!$G92,0)</f>
        <v>0</v>
      </c>
      <c r="I90" s="16">
        <f>ROUND(I$313*'A Employer Allocation - No 158'!$G92,0)</f>
        <v>0</v>
      </c>
      <c r="J90" s="16">
        <f>ROUND(J$313*'A Employer Allocation - No 158'!$G92,0)</f>
        <v>0</v>
      </c>
      <c r="K90" s="16">
        <f>ROUND(K$313*'A Employer Allocation - No 158'!$G92,0)</f>
        <v>0</v>
      </c>
      <c r="L90" s="16">
        <f>ROUND(L$313*'A Employer Allocation - No 158'!$G92,0)</f>
        <v>-28294</v>
      </c>
      <c r="M90" s="16">
        <f>ROUND(M$313*'A Employer Allocation - No 158'!$G92,0)</f>
        <v>0</v>
      </c>
      <c r="N90" s="16">
        <f>ROUND(N$313*'A Employer Allocation - No 158'!$G92,0)</f>
        <v>-149131</v>
      </c>
      <c r="O90" s="38">
        <v>5710</v>
      </c>
      <c r="P90" s="37">
        <f t="shared" si="1"/>
        <v>310482</v>
      </c>
    </row>
    <row r="91" spans="1:16" s="10" customFormat="1" x14ac:dyDescent="0.2">
      <c r="A91" s="117"/>
      <c r="B91" s="11">
        <f>+'C Liability Recon'!A92</f>
        <v>204</v>
      </c>
      <c r="C91" s="33" t="str">
        <f>+'C Liability Recon'!B92</f>
        <v>College of William and Mary</v>
      </c>
      <c r="D91" s="11"/>
      <c r="E91" s="34">
        <f>VLOOKUP(B91,'A Employer Allocation - No 158'!$A$6:$G$312,7,0)</f>
        <v>2.2005933473778133E-2</v>
      </c>
      <c r="F91" s="37">
        <f>+'C Liability Recon'!E92</f>
        <v>2566477</v>
      </c>
      <c r="G91" s="37">
        <f>+'C Liability Recon'!F92</f>
        <v>1041903</v>
      </c>
      <c r="H91" s="16">
        <f>ROUND(H$313*'A Employer Allocation - No 158'!$G93,0)</f>
        <v>0</v>
      </c>
      <c r="I91" s="16">
        <f>ROUND(I$313*'A Employer Allocation - No 158'!$G93,0)</f>
        <v>0</v>
      </c>
      <c r="J91" s="16">
        <f>ROUND(J$313*'A Employer Allocation - No 158'!$G93,0)</f>
        <v>0</v>
      </c>
      <c r="K91" s="16">
        <f>ROUND(K$313*'A Employer Allocation - No 158'!$G93,0)</f>
        <v>0</v>
      </c>
      <c r="L91" s="16">
        <f>ROUND(L$313*'A Employer Allocation - No 158'!$G93,0)</f>
        <v>-211726</v>
      </c>
      <c r="M91" s="16">
        <f>ROUND(M$313*'A Employer Allocation - No 158'!$G93,0)</f>
        <v>0</v>
      </c>
      <c r="N91" s="16">
        <f>ROUND(N$313*'A Employer Allocation - No 158'!$G93,0)</f>
        <v>-1115976</v>
      </c>
      <c r="O91" s="38">
        <v>189588</v>
      </c>
      <c r="P91" s="37">
        <f t="shared" si="1"/>
        <v>2470266</v>
      </c>
    </row>
    <row r="92" spans="1:16" s="10" customFormat="1" x14ac:dyDescent="0.2">
      <c r="A92" s="117"/>
      <c r="B92" s="11">
        <f>+'C Liability Recon'!A93</f>
        <v>206</v>
      </c>
      <c r="C92" s="33" t="str">
        <f>+'C Liability Recon'!B93</f>
        <v>VCU Health System Authority</v>
      </c>
      <c r="D92" s="11"/>
      <c r="E92" s="34">
        <f>VLOOKUP(B92,'A Employer Allocation - No 158'!$A$6:$G$312,7,0)</f>
        <v>4.7453101986761883E-3</v>
      </c>
      <c r="F92" s="37">
        <f>+'C Liability Recon'!E93</f>
        <v>553429</v>
      </c>
      <c r="G92" s="37">
        <f>+'C Liability Recon'!F93</f>
        <v>224674</v>
      </c>
      <c r="H92" s="16">
        <f>ROUND(H$313*'A Employer Allocation - No 158'!$G94,0)</f>
        <v>0</v>
      </c>
      <c r="I92" s="16">
        <f>ROUND(I$313*'A Employer Allocation - No 158'!$G94,0)</f>
        <v>0</v>
      </c>
      <c r="J92" s="16">
        <f>ROUND(J$313*'A Employer Allocation - No 158'!$G94,0)</f>
        <v>0</v>
      </c>
      <c r="K92" s="16">
        <f>ROUND(K$313*'A Employer Allocation - No 158'!$G94,0)</f>
        <v>0</v>
      </c>
      <c r="L92" s="16">
        <f>ROUND(L$313*'A Employer Allocation - No 158'!$G94,0)</f>
        <v>-45656</v>
      </c>
      <c r="M92" s="16">
        <f>ROUND(M$313*'A Employer Allocation - No 158'!$G94,0)</f>
        <v>0</v>
      </c>
      <c r="N92" s="16">
        <f>ROUND(N$313*'A Employer Allocation - No 158'!$G94,0)</f>
        <v>-240647</v>
      </c>
      <c r="O92" s="38">
        <v>-119739</v>
      </c>
      <c r="P92" s="37">
        <f t="shared" si="1"/>
        <v>372061</v>
      </c>
    </row>
    <row r="93" spans="1:16" s="10" customFormat="1" x14ac:dyDescent="0.2">
      <c r="A93" s="117"/>
      <c r="B93" s="11">
        <f>+'C Liability Recon'!A94</f>
        <v>207</v>
      </c>
      <c r="C93" s="33" t="str">
        <f>+'C Liability Recon'!B94</f>
        <v>University of Virginia</v>
      </c>
      <c r="D93" s="11"/>
      <c r="E93" s="34">
        <f>VLOOKUP(B93,'A Employer Allocation - No 158'!$A$6:$G$312,7,0)</f>
        <v>0</v>
      </c>
      <c r="F93" s="37">
        <f>+'C Liability Recon'!E94</f>
        <v>0</v>
      </c>
      <c r="G93" s="37">
        <f>+'C Liability Recon'!F94</f>
        <v>0</v>
      </c>
      <c r="H93" s="16">
        <f>ROUND(H$313*'A Employer Allocation - No 158'!$G95,0)</f>
        <v>0</v>
      </c>
      <c r="I93" s="16">
        <f>ROUND(I$313*'A Employer Allocation - No 158'!$G95,0)</f>
        <v>0</v>
      </c>
      <c r="J93" s="16">
        <f>ROUND(J$313*'A Employer Allocation - No 158'!$G95,0)</f>
        <v>0</v>
      </c>
      <c r="K93" s="16">
        <f>ROUND(K$313*'A Employer Allocation - No 158'!$G95,0)</f>
        <v>0</v>
      </c>
      <c r="L93" s="16">
        <f>ROUND(L$313*'A Employer Allocation - No 158'!$G95,0)</f>
        <v>0</v>
      </c>
      <c r="M93" s="16">
        <f>ROUND(M$313*'A Employer Allocation - No 158'!$G95,0)</f>
        <v>0</v>
      </c>
      <c r="N93" s="16">
        <f>ROUND(N$313*'A Employer Allocation - No 158'!$G95,0)</f>
        <v>0</v>
      </c>
      <c r="O93" s="38">
        <v>0</v>
      </c>
      <c r="P93" s="37">
        <f t="shared" si="1"/>
        <v>0</v>
      </c>
    </row>
    <row r="94" spans="1:16" s="10" customFormat="1" x14ac:dyDescent="0.2">
      <c r="A94" s="117"/>
      <c r="B94" s="11">
        <f>+'C Liability Recon'!A95</f>
        <v>208</v>
      </c>
      <c r="C94" s="33" t="str">
        <f>+'C Liability Recon'!B95</f>
        <v>VPI &amp; State University</v>
      </c>
      <c r="D94" s="11"/>
      <c r="E94" s="34">
        <f>VLOOKUP(B94,'A Employer Allocation - No 158'!$A$6:$G$312,7,0)</f>
        <v>7.3547115915441483E-2</v>
      </c>
      <c r="F94" s="37">
        <f>+'C Liability Recon'!E95</f>
        <v>8577549</v>
      </c>
      <c r="G94" s="37">
        <f>+'C Liability Recon'!F95</f>
        <v>3482194</v>
      </c>
      <c r="H94" s="16">
        <f>ROUND(H$313*'A Employer Allocation - No 158'!$G96,0)</f>
        <v>0</v>
      </c>
      <c r="I94" s="16">
        <f>ROUND(I$313*'A Employer Allocation - No 158'!$G96,0)</f>
        <v>0</v>
      </c>
      <c r="J94" s="16">
        <f>ROUND(J$313*'A Employer Allocation - No 158'!$G96,0)</f>
        <v>0</v>
      </c>
      <c r="K94" s="16">
        <f>ROUND(K$313*'A Employer Allocation - No 158'!$G96,0)</f>
        <v>0</v>
      </c>
      <c r="L94" s="16">
        <f>ROUND(L$313*'A Employer Allocation - No 158'!$G96,0)</f>
        <v>-707621</v>
      </c>
      <c r="M94" s="16">
        <f>ROUND(M$313*'A Employer Allocation - No 158'!$G96,0)</f>
        <v>0</v>
      </c>
      <c r="N94" s="16">
        <f>ROUND(N$313*'A Employer Allocation - No 158'!$G96,0)</f>
        <v>-3729759</v>
      </c>
      <c r="O94" s="38">
        <v>308529</v>
      </c>
      <c r="P94" s="37">
        <f t="shared" si="1"/>
        <v>7930892</v>
      </c>
    </row>
    <row r="95" spans="1:16" s="10" customFormat="1" x14ac:dyDescent="0.2">
      <c r="A95" s="117"/>
      <c r="B95" s="11">
        <f>+'C Liability Recon'!A96</f>
        <v>209</v>
      </c>
      <c r="C95" s="33" t="str">
        <f>+'C Liability Recon'!B96</f>
        <v xml:space="preserve">UVA Medical Center            </v>
      </c>
      <c r="D95" s="11"/>
      <c r="E95" s="34">
        <f>VLOOKUP(B95,'A Employer Allocation - No 158'!$A$6:$G$312,7,0)</f>
        <v>0</v>
      </c>
      <c r="F95" s="37">
        <f>+'C Liability Recon'!E96</f>
        <v>0</v>
      </c>
      <c r="G95" s="37">
        <f>+'C Liability Recon'!F96</f>
        <v>0</v>
      </c>
      <c r="H95" s="16">
        <f>ROUND(H$313*'A Employer Allocation - No 158'!$G97,0)</f>
        <v>0</v>
      </c>
      <c r="I95" s="16">
        <f>ROUND(I$313*'A Employer Allocation - No 158'!$G97,0)</f>
        <v>0</v>
      </c>
      <c r="J95" s="16">
        <f>ROUND(J$313*'A Employer Allocation - No 158'!$G97,0)</f>
        <v>0</v>
      </c>
      <c r="K95" s="16">
        <f>ROUND(K$313*'A Employer Allocation - No 158'!$G97,0)</f>
        <v>0</v>
      </c>
      <c r="L95" s="16">
        <f>ROUND(L$313*'A Employer Allocation - No 158'!$G97,0)</f>
        <v>0</v>
      </c>
      <c r="M95" s="16">
        <f>ROUND(M$313*'A Employer Allocation - No 158'!$G97,0)</f>
        <v>0</v>
      </c>
      <c r="N95" s="16">
        <f>ROUND(N$313*'A Employer Allocation - No 158'!$G97,0)</f>
        <v>0</v>
      </c>
      <c r="O95" s="38">
        <v>0</v>
      </c>
      <c r="P95" s="37">
        <f t="shared" si="1"/>
        <v>0</v>
      </c>
    </row>
    <row r="96" spans="1:16" s="10" customFormat="1" x14ac:dyDescent="0.2">
      <c r="A96" s="117"/>
      <c r="B96" s="11">
        <f>+'C Liability Recon'!A97</f>
        <v>211</v>
      </c>
      <c r="C96" s="33" t="str">
        <f>+'C Liability Recon'!B97</f>
        <v>Virginia Military Institute</v>
      </c>
      <c r="D96" s="11"/>
      <c r="E96" s="34">
        <f>VLOOKUP(B96,'A Employer Allocation - No 158'!$A$6:$G$312,7,0)</f>
        <v>6.4018240359037222E-3</v>
      </c>
      <c r="F96" s="37">
        <f>+'C Liability Recon'!E97</f>
        <v>746623</v>
      </c>
      <c r="G96" s="37">
        <f>+'C Liability Recon'!F97</f>
        <v>303104</v>
      </c>
      <c r="H96" s="16">
        <f>ROUND(H$313*'A Employer Allocation - No 158'!$G98,0)</f>
        <v>0</v>
      </c>
      <c r="I96" s="16">
        <f>ROUND(I$313*'A Employer Allocation - No 158'!$G98,0)</f>
        <v>0</v>
      </c>
      <c r="J96" s="16">
        <f>ROUND(J$313*'A Employer Allocation - No 158'!$G98,0)</f>
        <v>0</v>
      </c>
      <c r="K96" s="16">
        <f>ROUND(K$313*'A Employer Allocation - No 158'!$G98,0)</f>
        <v>0</v>
      </c>
      <c r="L96" s="16">
        <f>ROUND(L$313*'A Employer Allocation - No 158'!$G98,0)</f>
        <v>-61594</v>
      </c>
      <c r="M96" s="16">
        <f>ROUND(M$313*'A Employer Allocation - No 158'!$G98,0)</f>
        <v>0</v>
      </c>
      <c r="N96" s="16">
        <f>ROUND(N$313*'A Employer Allocation - No 158'!$G98,0)</f>
        <v>-324653</v>
      </c>
      <c r="O96" s="38">
        <v>43435</v>
      </c>
      <c r="P96" s="37">
        <f t="shared" si="1"/>
        <v>706915</v>
      </c>
    </row>
    <row r="97" spans="1:16" s="10" customFormat="1" x14ac:dyDescent="0.2">
      <c r="A97" s="117"/>
      <c r="B97" s="11">
        <f>+'C Liability Recon'!A98</f>
        <v>212</v>
      </c>
      <c r="C97" s="33" t="str">
        <f>+'C Liability Recon'!B98</f>
        <v>Virginia State University</v>
      </c>
      <c r="D97" s="11"/>
      <c r="E97" s="34">
        <f>VLOOKUP(B97,'A Employer Allocation - No 158'!$A$6:$G$312,7,0)</f>
        <v>6.6732595566842143E-3</v>
      </c>
      <c r="F97" s="37">
        <f>+'C Liability Recon'!E98</f>
        <v>778279</v>
      </c>
      <c r="G97" s="37">
        <f>+'C Liability Recon'!F98</f>
        <v>315955</v>
      </c>
      <c r="H97" s="16">
        <f>ROUND(H$313*'A Employer Allocation - No 158'!$G99,0)</f>
        <v>0</v>
      </c>
      <c r="I97" s="16">
        <f>ROUND(I$313*'A Employer Allocation - No 158'!$G99,0)</f>
        <v>0</v>
      </c>
      <c r="J97" s="16">
        <f>ROUND(J$313*'A Employer Allocation - No 158'!$G99,0)</f>
        <v>0</v>
      </c>
      <c r="K97" s="16">
        <f>ROUND(K$313*'A Employer Allocation - No 158'!$G99,0)</f>
        <v>0</v>
      </c>
      <c r="L97" s="16">
        <f>ROUND(L$313*'A Employer Allocation - No 158'!$G99,0)</f>
        <v>-64206</v>
      </c>
      <c r="M97" s="16">
        <f>ROUND(M$313*'A Employer Allocation - No 158'!$G99,0)</f>
        <v>0</v>
      </c>
      <c r="N97" s="16">
        <f>ROUND(N$313*'A Employer Allocation - No 158'!$G99,0)</f>
        <v>-338418</v>
      </c>
      <c r="O97" s="38">
        <v>-26891</v>
      </c>
      <c r="P97" s="37">
        <f t="shared" si="1"/>
        <v>664719</v>
      </c>
    </row>
    <row r="98" spans="1:16" s="10" customFormat="1" x14ac:dyDescent="0.2">
      <c r="A98" s="117"/>
      <c r="B98" s="11">
        <f>+'C Liability Recon'!A99</f>
        <v>213</v>
      </c>
      <c r="C98" s="33" t="str">
        <f>+'C Liability Recon'!B99</f>
        <v>Norfolk State University</v>
      </c>
      <c r="D98" s="11"/>
      <c r="E98" s="34">
        <f>VLOOKUP(B98,'A Employer Allocation - No 158'!$A$6:$G$312,7,0)</f>
        <v>8.3952776544638143E-3</v>
      </c>
      <c r="F98" s="37">
        <f>+'C Liability Recon'!E99</f>
        <v>979113</v>
      </c>
      <c r="G98" s="37">
        <f>+'C Liability Recon'!F99</f>
        <v>397486</v>
      </c>
      <c r="H98" s="16">
        <f>ROUND(H$313*'A Employer Allocation - No 158'!$G100,0)</f>
        <v>0</v>
      </c>
      <c r="I98" s="16">
        <f>ROUND(I$313*'A Employer Allocation - No 158'!$G100,0)</f>
        <v>0</v>
      </c>
      <c r="J98" s="16">
        <f>ROUND(J$313*'A Employer Allocation - No 158'!$G100,0)</f>
        <v>0</v>
      </c>
      <c r="K98" s="16">
        <f>ROUND(K$313*'A Employer Allocation - No 158'!$G100,0)</f>
        <v>0</v>
      </c>
      <c r="L98" s="16">
        <f>ROUND(L$313*'A Employer Allocation - No 158'!$G100,0)</f>
        <v>-80774</v>
      </c>
      <c r="M98" s="16">
        <f>ROUND(M$313*'A Employer Allocation - No 158'!$G100,0)</f>
        <v>0</v>
      </c>
      <c r="N98" s="16">
        <f>ROUND(N$313*'A Employer Allocation - No 158'!$G100,0)</f>
        <v>-425746</v>
      </c>
      <c r="O98" s="38">
        <v>-12477</v>
      </c>
      <c r="P98" s="37">
        <f t="shared" si="1"/>
        <v>857602</v>
      </c>
    </row>
    <row r="99" spans="1:16" s="10" customFormat="1" x14ac:dyDescent="0.2">
      <c r="A99" s="117"/>
      <c r="B99" s="11">
        <f>+'C Liability Recon'!A100</f>
        <v>214</v>
      </c>
      <c r="C99" s="33" t="str">
        <f>+'C Liability Recon'!B100</f>
        <v xml:space="preserve">Longwood University           </v>
      </c>
      <c r="D99" s="11"/>
      <c r="E99" s="34">
        <f>VLOOKUP(B99,'A Employer Allocation - No 158'!$A$6:$G$312,7,0)</f>
        <v>8.5216901970772731E-3</v>
      </c>
      <c r="F99" s="37">
        <f>+'C Liability Recon'!E100</f>
        <v>993856</v>
      </c>
      <c r="G99" s="37">
        <f>+'C Liability Recon'!F100</f>
        <v>403472</v>
      </c>
      <c r="H99" s="16">
        <f>ROUND(H$313*'A Employer Allocation - No 158'!$G101,0)</f>
        <v>0</v>
      </c>
      <c r="I99" s="16">
        <f>ROUND(I$313*'A Employer Allocation - No 158'!$G101,0)</f>
        <v>0</v>
      </c>
      <c r="J99" s="16">
        <f>ROUND(J$313*'A Employer Allocation - No 158'!$G101,0)</f>
        <v>0</v>
      </c>
      <c r="K99" s="16">
        <f>ROUND(K$313*'A Employer Allocation - No 158'!$G101,0)</f>
        <v>0</v>
      </c>
      <c r="L99" s="16">
        <f>ROUND(L$313*'A Employer Allocation - No 158'!$G101,0)</f>
        <v>-81990</v>
      </c>
      <c r="M99" s="16">
        <f>ROUND(M$313*'A Employer Allocation - No 158'!$G101,0)</f>
        <v>0</v>
      </c>
      <c r="N99" s="16">
        <f>ROUND(N$313*'A Employer Allocation - No 158'!$G101,0)</f>
        <v>-432156</v>
      </c>
      <c r="O99" s="38">
        <v>19433</v>
      </c>
      <c r="P99" s="37">
        <f t="shared" si="1"/>
        <v>902615</v>
      </c>
    </row>
    <row r="100" spans="1:16" s="10" customFormat="1" x14ac:dyDescent="0.2">
      <c r="A100" s="117"/>
      <c r="B100" s="11">
        <f>+'C Liability Recon'!A101</f>
        <v>215</v>
      </c>
      <c r="C100" s="33" t="str">
        <f>+'C Liability Recon'!B101</f>
        <v xml:space="preserve">University of Mary Washington </v>
      </c>
      <c r="D100" s="11"/>
      <c r="E100" s="34">
        <f>VLOOKUP(B100,'A Employer Allocation - No 158'!$A$6:$G$312,7,0)</f>
        <v>7.4095829286203807E-3</v>
      </c>
      <c r="F100" s="37">
        <f>+'C Liability Recon'!E101</f>
        <v>864154</v>
      </c>
      <c r="G100" s="37">
        <f>+'C Liability Recon'!F101</f>
        <v>350817</v>
      </c>
      <c r="H100" s="16">
        <f>ROUND(H$313*'A Employer Allocation - No 158'!$G102,0)</f>
        <v>0</v>
      </c>
      <c r="I100" s="16">
        <f>ROUND(I$313*'A Employer Allocation - No 158'!$G102,0)</f>
        <v>0</v>
      </c>
      <c r="J100" s="16">
        <f>ROUND(J$313*'A Employer Allocation - No 158'!$G102,0)</f>
        <v>0</v>
      </c>
      <c r="K100" s="16">
        <f>ROUND(K$313*'A Employer Allocation - No 158'!$G102,0)</f>
        <v>0</v>
      </c>
      <c r="L100" s="16">
        <f>ROUND(L$313*'A Employer Allocation - No 158'!$G102,0)</f>
        <v>-71290</v>
      </c>
      <c r="M100" s="16">
        <f>ROUND(M$313*'A Employer Allocation - No 158'!$G102,0)</f>
        <v>0</v>
      </c>
      <c r="N100" s="16">
        <f>ROUND(N$313*'A Employer Allocation - No 158'!$G102,0)</f>
        <v>-375759</v>
      </c>
      <c r="O100" s="38">
        <v>57038</v>
      </c>
      <c r="P100" s="37">
        <f t="shared" si="1"/>
        <v>824960</v>
      </c>
    </row>
    <row r="101" spans="1:16" s="10" customFormat="1" x14ac:dyDescent="0.2">
      <c r="A101" s="117"/>
      <c r="B101" s="11">
        <f>+'C Liability Recon'!A102</f>
        <v>216</v>
      </c>
      <c r="C101" s="33" t="str">
        <f>+'C Liability Recon'!B102</f>
        <v>James Madison University</v>
      </c>
      <c r="D101" s="11"/>
      <c r="E101" s="34">
        <f>VLOOKUP(B101,'A Employer Allocation - No 158'!$A$6:$G$312,7,0)</f>
        <v>3.4163168930716553E-2</v>
      </c>
      <c r="F101" s="37">
        <f>+'C Liability Recon'!E102</f>
        <v>3984334</v>
      </c>
      <c r="G101" s="37">
        <f>+'C Liability Recon'!F102</f>
        <v>1617504</v>
      </c>
      <c r="H101" s="16">
        <f>ROUND(H$313*'A Employer Allocation - No 158'!$G103,0)</f>
        <v>0</v>
      </c>
      <c r="I101" s="16">
        <f>ROUND(I$313*'A Employer Allocation - No 158'!$G103,0)</f>
        <v>0</v>
      </c>
      <c r="J101" s="16">
        <f>ROUND(J$313*'A Employer Allocation - No 158'!$G103,0)</f>
        <v>0</v>
      </c>
      <c r="K101" s="16">
        <f>ROUND(K$313*'A Employer Allocation - No 158'!$G103,0)</f>
        <v>0</v>
      </c>
      <c r="L101" s="16">
        <f>ROUND(L$313*'A Employer Allocation - No 158'!$G103,0)</f>
        <v>-328695</v>
      </c>
      <c r="M101" s="16">
        <f>ROUND(M$313*'A Employer Allocation - No 158'!$G103,0)</f>
        <v>0</v>
      </c>
      <c r="N101" s="16">
        <f>ROUND(N$313*'A Employer Allocation - No 158'!$G103,0)</f>
        <v>-1732500</v>
      </c>
      <c r="O101" s="38">
        <v>245212</v>
      </c>
      <c r="P101" s="37">
        <f t="shared" si="1"/>
        <v>3785855</v>
      </c>
    </row>
    <row r="102" spans="1:16" s="10" customFormat="1" x14ac:dyDescent="0.2">
      <c r="A102" s="117"/>
      <c r="B102" s="11">
        <f>+'C Liability Recon'!A103</f>
        <v>217</v>
      </c>
      <c r="C102" s="33" t="str">
        <f>+'C Liability Recon'!B103</f>
        <v>Radford University</v>
      </c>
      <c r="D102" s="11"/>
      <c r="E102" s="34">
        <f>VLOOKUP(B102,'A Employer Allocation - No 158'!$A$6:$G$312,7,0)</f>
        <v>1.4528735296163033E-2</v>
      </c>
      <c r="F102" s="37">
        <f>+'C Liability Recon'!E103</f>
        <v>1694437</v>
      </c>
      <c r="G102" s="37">
        <f>+'C Liability Recon'!F103</f>
        <v>687884</v>
      </c>
      <c r="H102" s="16">
        <f>ROUND(H$313*'A Employer Allocation - No 158'!$G104,0)</f>
        <v>0</v>
      </c>
      <c r="I102" s="16">
        <f>ROUND(I$313*'A Employer Allocation - No 158'!$G104,0)</f>
        <v>0</v>
      </c>
      <c r="J102" s="16">
        <f>ROUND(J$313*'A Employer Allocation - No 158'!$G104,0)</f>
        <v>0</v>
      </c>
      <c r="K102" s="16">
        <f>ROUND(K$313*'A Employer Allocation - No 158'!$G104,0)</f>
        <v>0</v>
      </c>
      <c r="L102" s="16">
        <f>ROUND(L$313*'A Employer Allocation - No 158'!$G104,0)</f>
        <v>-139786</v>
      </c>
      <c r="M102" s="16">
        <f>ROUND(M$313*'A Employer Allocation - No 158'!$G104,0)</f>
        <v>0</v>
      </c>
      <c r="N102" s="16">
        <f>ROUND(N$313*'A Employer Allocation - No 158'!$G104,0)</f>
        <v>-736789</v>
      </c>
      <c r="O102" s="38">
        <v>99261</v>
      </c>
      <c r="P102" s="37">
        <f t="shared" si="1"/>
        <v>1605007</v>
      </c>
    </row>
    <row r="103" spans="1:16" s="10" customFormat="1" x14ac:dyDescent="0.2">
      <c r="A103" s="117"/>
      <c r="B103" s="11">
        <f>+'C Liability Recon'!A104</f>
        <v>218</v>
      </c>
      <c r="C103" s="33" t="str">
        <f>+'C Liability Recon'!B104</f>
        <v xml:space="preserve">Va Sch for Deaf/Blind         </v>
      </c>
      <c r="D103" s="11"/>
      <c r="E103" s="34">
        <f>VLOOKUP(B103,'A Employer Allocation - No 158'!$A$6:$G$312,7,0)</f>
        <v>1.5606431525161332E-3</v>
      </c>
      <c r="F103" s="37">
        <f>+'C Liability Recon'!E104</f>
        <v>182012</v>
      </c>
      <c r="G103" s="37">
        <f>+'C Liability Recon'!F104</f>
        <v>73891</v>
      </c>
      <c r="H103" s="16">
        <f>ROUND(H$313*'A Employer Allocation - No 158'!$G105,0)</f>
        <v>0</v>
      </c>
      <c r="I103" s="16">
        <f>ROUND(I$313*'A Employer Allocation - No 158'!$G105,0)</f>
        <v>0</v>
      </c>
      <c r="J103" s="16">
        <f>ROUND(J$313*'A Employer Allocation - No 158'!$G105,0)</f>
        <v>0</v>
      </c>
      <c r="K103" s="16">
        <f>ROUND(K$313*'A Employer Allocation - No 158'!$G105,0)</f>
        <v>0</v>
      </c>
      <c r="L103" s="16">
        <f>ROUND(L$313*'A Employer Allocation - No 158'!$G105,0)</f>
        <v>-15015</v>
      </c>
      <c r="M103" s="16">
        <f>ROUND(M$313*'A Employer Allocation - No 158'!$G105,0)</f>
        <v>0</v>
      </c>
      <c r="N103" s="16">
        <f>ROUND(N$313*'A Employer Allocation - No 158'!$G105,0)</f>
        <v>-79144</v>
      </c>
      <c r="O103" s="38">
        <v>-12494</v>
      </c>
      <c r="P103" s="37">
        <f t="shared" si="1"/>
        <v>149250</v>
      </c>
    </row>
    <row r="104" spans="1:16" s="10" customFormat="1" x14ac:dyDescent="0.2">
      <c r="A104" s="117"/>
      <c r="B104" s="11">
        <f>+'C Liability Recon'!A105</f>
        <v>219</v>
      </c>
      <c r="C104" s="33" t="str">
        <f>+'C Liability Recon'!B105</f>
        <v>Va Sch for Deaf/Blind-Hampton</v>
      </c>
      <c r="D104" s="11"/>
      <c r="E104" s="34">
        <f>VLOOKUP(B104,'A Employer Allocation - No 158'!$A$6:$G$312,7,0)</f>
        <v>0</v>
      </c>
      <c r="F104" s="37">
        <f>+'C Liability Recon'!E105</f>
        <v>0</v>
      </c>
      <c r="G104" s="37">
        <f>+'C Liability Recon'!F105</f>
        <v>0</v>
      </c>
      <c r="H104" s="16">
        <f>ROUND(H$313*'A Employer Allocation - No 158'!$G106,0)</f>
        <v>0</v>
      </c>
      <c r="I104" s="16">
        <f>ROUND(I$313*'A Employer Allocation - No 158'!$G106,0)</f>
        <v>0</v>
      </c>
      <c r="J104" s="16">
        <f>ROUND(J$313*'A Employer Allocation - No 158'!$G106,0)</f>
        <v>0</v>
      </c>
      <c r="K104" s="16">
        <f>ROUND(K$313*'A Employer Allocation - No 158'!$G106,0)</f>
        <v>0</v>
      </c>
      <c r="L104" s="16">
        <f>ROUND(L$313*'A Employer Allocation - No 158'!$G106,0)</f>
        <v>0</v>
      </c>
      <c r="M104" s="16">
        <f>ROUND(M$313*'A Employer Allocation - No 158'!$G106,0)</f>
        <v>0</v>
      </c>
      <c r="N104" s="16">
        <f>ROUND(N$313*'A Employer Allocation - No 158'!$G106,0)</f>
        <v>0</v>
      </c>
      <c r="O104" s="38">
        <v>0</v>
      </c>
      <c r="P104" s="37">
        <f t="shared" si="1"/>
        <v>0</v>
      </c>
    </row>
    <row r="105" spans="1:16" s="10" customFormat="1" x14ac:dyDescent="0.2">
      <c r="A105" s="117"/>
      <c r="B105" s="11">
        <f>+'C Liability Recon'!A106</f>
        <v>220</v>
      </c>
      <c r="C105" s="33" t="str">
        <f>+'C Liability Recon'!B106</f>
        <v xml:space="preserve">Melchers-Monroe Memorials     </v>
      </c>
      <c r="D105" s="11"/>
      <c r="E105" s="34">
        <f>VLOOKUP(B105,'A Employer Allocation - No 158'!$A$6:$G$312,7,0)</f>
        <v>0</v>
      </c>
      <c r="F105" s="37">
        <f>+'C Liability Recon'!E106</f>
        <v>0</v>
      </c>
      <c r="G105" s="37">
        <f>+'C Liability Recon'!F106</f>
        <v>0</v>
      </c>
      <c r="H105" s="16">
        <f>ROUND(H$313*'A Employer Allocation - No 158'!$G107,0)</f>
        <v>0</v>
      </c>
      <c r="I105" s="16">
        <f>ROUND(I$313*'A Employer Allocation - No 158'!$G107,0)</f>
        <v>0</v>
      </c>
      <c r="J105" s="16">
        <f>ROUND(J$313*'A Employer Allocation - No 158'!$G107,0)</f>
        <v>0</v>
      </c>
      <c r="K105" s="16">
        <f>ROUND(K$313*'A Employer Allocation - No 158'!$G107,0)</f>
        <v>0</v>
      </c>
      <c r="L105" s="16">
        <f>ROUND(L$313*'A Employer Allocation - No 158'!$G107,0)</f>
        <v>0</v>
      </c>
      <c r="M105" s="16">
        <f>ROUND(M$313*'A Employer Allocation - No 158'!$G107,0)</f>
        <v>0</v>
      </c>
      <c r="N105" s="16">
        <f>ROUND(N$313*'A Employer Allocation - No 158'!$G107,0)</f>
        <v>0</v>
      </c>
      <c r="O105" s="38">
        <v>0</v>
      </c>
      <c r="P105" s="37">
        <f t="shared" si="1"/>
        <v>0</v>
      </c>
    </row>
    <row r="106" spans="1:16" s="10" customFormat="1" x14ac:dyDescent="0.2">
      <c r="A106" s="117"/>
      <c r="B106" s="11">
        <f>+'C Liability Recon'!A107</f>
        <v>221</v>
      </c>
      <c r="C106" s="33" t="str">
        <f>+'C Liability Recon'!B107</f>
        <v>Old Dominion University</v>
      </c>
      <c r="D106" s="11"/>
      <c r="E106" s="34">
        <f>VLOOKUP(B106,'A Employer Allocation - No 158'!$A$6:$G$312,7,0)</f>
        <v>2.5047384894889866E-2</v>
      </c>
      <c r="F106" s="37">
        <f>+'C Liability Recon'!E107</f>
        <v>2921191</v>
      </c>
      <c r="G106" s="37">
        <f>+'C Liability Recon'!F107</f>
        <v>1185904</v>
      </c>
      <c r="H106" s="16">
        <f>ROUND(H$313*'A Employer Allocation - No 158'!$G108,0)</f>
        <v>0</v>
      </c>
      <c r="I106" s="16">
        <f>ROUND(I$313*'A Employer Allocation - No 158'!$G108,0)</f>
        <v>0</v>
      </c>
      <c r="J106" s="16">
        <f>ROUND(J$313*'A Employer Allocation - No 158'!$G108,0)</f>
        <v>0</v>
      </c>
      <c r="K106" s="16">
        <f>ROUND(K$313*'A Employer Allocation - No 158'!$G108,0)</f>
        <v>0</v>
      </c>
      <c r="L106" s="16">
        <f>ROUND(L$313*'A Employer Allocation - No 158'!$G108,0)</f>
        <v>-240989</v>
      </c>
      <c r="M106" s="16">
        <f>ROUND(M$313*'A Employer Allocation - No 158'!$G108,0)</f>
        <v>0</v>
      </c>
      <c r="N106" s="16">
        <f>ROUND(N$313*'A Employer Allocation - No 158'!$G108,0)</f>
        <v>-1270216</v>
      </c>
      <c r="O106" s="38">
        <v>159212</v>
      </c>
      <c r="P106" s="37">
        <f t="shared" si="1"/>
        <v>2755102</v>
      </c>
    </row>
    <row r="107" spans="1:16" s="10" customFormat="1" x14ac:dyDescent="0.2">
      <c r="A107" s="117"/>
      <c r="B107" s="11">
        <f>+'C Liability Recon'!A108</f>
        <v>222</v>
      </c>
      <c r="C107" s="33" t="str">
        <f>+'C Liability Recon'!B108</f>
        <v>Dept of Professional &amp; Occ Reg</v>
      </c>
      <c r="D107" s="11"/>
      <c r="E107" s="34">
        <f>VLOOKUP(B107,'A Employer Allocation - No 158'!$A$6:$G$312,7,0)</f>
        <v>1.8295522346170831E-3</v>
      </c>
      <c r="F107" s="37">
        <f>+'C Liability Recon'!E108</f>
        <v>213374</v>
      </c>
      <c r="G107" s="37">
        <f>+'C Liability Recon'!F108</f>
        <v>86623</v>
      </c>
      <c r="H107" s="16">
        <f>ROUND(H$313*'A Employer Allocation - No 158'!$G109,0)</f>
        <v>0</v>
      </c>
      <c r="I107" s="16">
        <f>ROUND(I$313*'A Employer Allocation - No 158'!$G109,0)</f>
        <v>0</v>
      </c>
      <c r="J107" s="16">
        <f>ROUND(J$313*'A Employer Allocation - No 158'!$G109,0)</f>
        <v>0</v>
      </c>
      <c r="K107" s="16">
        <f>ROUND(K$313*'A Employer Allocation - No 158'!$G109,0)</f>
        <v>0</v>
      </c>
      <c r="L107" s="16">
        <f>ROUND(L$313*'A Employer Allocation - No 158'!$G109,0)</f>
        <v>-17603</v>
      </c>
      <c r="M107" s="16">
        <f>ROUND(M$313*'A Employer Allocation - No 158'!$G109,0)</f>
        <v>0</v>
      </c>
      <c r="N107" s="16">
        <f>ROUND(N$313*'A Employer Allocation - No 158'!$G109,0)</f>
        <v>-92781</v>
      </c>
      <c r="O107" s="38">
        <v>3088</v>
      </c>
      <c r="P107" s="37">
        <f t="shared" si="1"/>
        <v>192701</v>
      </c>
    </row>
    <row r="108" spans="1:16" s="10" customFormat="1" x14ac:dyDescent="0.2">
      <c r="A108" s="117"/>
      <c r="B108" s="11">
        <f>+'C Liability Recon'!A109</f>
        <v>223</v>
      </c>
      <c r="C108" s="33" t="str">
        <f>+'C Liability Recon'!B109</f>
        <v>Dept of Health Professions</v>
      </c>
      <c r="D108" s="11"/>
      <c r="E108" s="34">
        <f>VLOOKUP(B108,'A Employer Allocation - No 158'!$A$6:$G$312,7,0)</f>
        <v>2.1661266896392463E-3</v>
      </c>
      <c r="F108" s="37">
        <f>+'C Liability Recon'!E109</f>
        <v>252628</v>
      </c>
      <c r="G108" s="37">
        <f>+'C Liability Recon'!F109</f>
        <v>102558</v>
      </c>
      <c r="H108" s="16">
        <f>ROUND(H$313*'A Employer Allocation - No 158'!$G110,0)</f>
        <v>0</v>
      </c>
      <c r="I108" s="16">
        <f>ROUND(I$313*'A Employer Allocation - No 158'!$G110,0)</f>
        <v>0</v>
      </c>
      <c r="J108" s="16">
        <f>ROUND(J$313*'A Employer Allocation - No 158'!$G110,0)</f>
        <v>0</v>
      </c>
      <c r="K108" s="16">
        <f>ROUND(K$313*'A Employer Allocation - No 158'!$G110,0)</f>
        <v>0</v>
      </c>
      <c r="L108" s="16">
        <f>ROUND(L$313*'A Employer Allocation - No 158'!$G110,0)</f>
        <v>-20841</v>
      </c>
      <c r="M108" s="16">
        <f>ROUND(M$313*'A Employer Allocation - No 158'!$G110,0)</f>
        <v>0</v>
      </c>
      <c r="N108" s="16">
        <f>ROUND(N$313*'A Employer Allocation - No 158'!$G110,0)</f>
        <v>-109850</v>
      </c>
      <c r="O108" s="38">
        <v>10682</v>
      </c>
      <c r="P108" s="37">
        <f t="shared" si="1"/>
        <v>235177</v>
      </c>
    </row>
    <row r="109" spans="1:16" s="10" customFormat="1" x14ac:dyDescent="0.2">
      <c r="A109" s="117"/>
      <c r="B109" s="11">
        <f>+'C Liability Recon'!A110</f>
        <v>226</v>
      </c>
      <c r="C109" s="33" t="str">
        <f>+'C Liability Recon'!B110</f>
        <v>Board of Accountancy</v>
      </c>
      <c r="D109" s="11"/>
      <c r="E109" s="34">
        <f>VLOOKUP(B109,'A Employer Allocation - No 158'!$A$6:$G$312,7,0)</f>
        <v>1.3501361561519626E-4</v>
      </c>
      <c r="F109" s="37">
        <f>+'C Liability Recon'!E110</f>
        <v>15746</v>
      </c>
      <c r="G109" s="37">
        <f>+'C Liability Recon'!F110</f>
        <v>6392</v>
      </c>
      <c r="H109" s="16">
        <f>ROUND(H$313*'A Employer Allocation - No 158'!$G111,0)</f>
        <v>0</v>
      </c>
      <c r="I109" s="16">
        <f>ROUND(I$313*'A Employer Allocation - No 158'!$G111,0)</f>
        <v>0</v>
      </c>
      <c r="J109" s="16">
        <f>ROUND(J$313*'A Employer Allocation - No 158'!$G111,0)</f>
        <v>0</v>
      </c>
      <c r="K109" s="16">
        <f>ROUND(K$313*'A Employer Allocation - No 158'!$G111,0)</f>
        <v>0</v>
      </c>
      <c r="L109" s="16">
        <f>ROUND(L$313*'A Employer Allocation - No 158'!$G111,0)</f>
        <v>-1299</v>
      </c>
      <c r="M109" s="16">
        <f>ROUND(M$313*'A Employer Allocation - No 158'!$G111,0)</f>
        <v>0</v>
      </c>
      <c r="N109" s="16">
        <f>ROUND(N$313*'A Employer Allocation - No 158'!$G111,0)</f>
        <v>-6847</v>
      </c>
      <c r="O109" s="38">
        <v>6768</v>
      </c>
      <c r="P109" s="37">
        <f t="shared" si="1"/>
        <v>20760</v>
      </c>
    </row>
    <row r="110" spans="1:16" s="10" customFormat="1" x14ac:dyDescent="0.2">
      <c r="A110" s="117"/>
      <c r="B110" s="11">
        <f>+'C Liability Recon'!A111</f>
        <v>229</v>
      </c>
      <c r="C110" s="33" t="str">
        <f>+'C Liability Recon'!B111</f>
        <v xml:space="preserve">Coop Ext &amp; Agric Exp Station  </v>
      </c>
      <c r="D110" s="11"/>
      <c r="E110" s="34">
        <f>VLOOKUP(B110,'A Employer Allocation - No 158'!$A$6:$G$312,7,0)</f>
        <v>9.8138291145910481E-3</v>
      </c>
      <c r="F110" s="37">
        <f>+'C Liability Recon'!E111</f>
        <v>1144553</v>
      </c>
      <c r="G110" s="37">
        <f>+'C Liability Recon'!F111</f>
        <v>464650</v>
      </c>
      <c r="H110" s="16">
        <f>ROUND(H$313*'A Employer Allocation - No 158'!$G112,0)</f>
        <v>0</v>
      </c>
      <c r="I110" s="16">
        <f>ROUND(I$313*'A Employer Allocation - No 158'!$G112,0)</f>
        <v>0</v>
      </c>
      <c r="J110" s="16">
        <f>ROUND(J$313*'A Employer Allocation - No 158'!$G112,0)</f>
        <v>0</v>
      </c>
      <c r="K110" s="16">
        <f>ROUND(K$313*'A Employer Allocation - No 158'!$G112,0)</f>
        <v>0</v>
      </c>
      <c r="L110" s="16">
        <f>ROUND(L$313*'A Employer Allocation - No 158'!$G112,0)</f>
        <v>-94422</v>
      </c>
      <c r="M110" s="16">
        <f>ROUND(M$313*'A Employer Allocation - No 158'!$G112,0)</f>
        <v>0</v>
      </c>
      <c r="N110" s="16">
        <f>ROUND(N$313*'A Employer Allocation - No 158'!$G112,0)</f>
        <v>-497684</v>
      </c>
      <c r="O110" s="38">
        <v>-64626</v>
      </c>
      <c r="P110" s="37">
        <f t="shared" si="1"/>
        <v>952471</v>
      </c>
    </row>
    <row r="111" spans="1:16" s="10" customFormat="1" x14ac:dyDescent="0.2">
      <c r="A111" s="117"/>
      <c r="B111" s="11">
        <f>+'C Liability Recon'!A112</f>
        <v>230</v>
      </c>
      <c r="C111" s="33" t="str">
        <f>+'C Liability Recon'!B112</f>
        <v>VPI &amp; SU Research Department</v>
      </c>
      <c r="D111" s="11"/>
      <c r="E111" s="34">
        <f>VLOOKUP(B111,'A Employer Allocation - No 158'!$A$6:$G$312,7,0)</f>
        <v>0</v>
      </c>
      <c r="F111" s="37">
        <f>+'C Liability Recon'!E112</f>
        <v>0</v>
      </c>
      <c r="G111" s="37">
        <f>+'C Liability Recon'!F112</f>
        <v>0</v>
      </c>
      <c r="H111" s="16">
        <f>ROUND(H$313*'A Employer Allocation - No 158'!$G113,0)</f>
        <v>0</v>
      </c>
      <c r="I111" s="16">
        <f>ROUND(I$313*'A Employer Allocation - No 158'!$G113,0)</f>
        <v>0</v>
      </c>
      <c r="J111" s="16">
        <f>ROUND(J$313*'A Employer Allocation - No 158'!$G113,0)</f>
        <v>0</v>
      </c>
      <c r="K111" s="16">
        <f>ROUND(K$313*'A Employer Allocation - No 158'!$G113,0)</f>
        <v>0</v>
      </c>
      <c r="L111" s="16">
        <f>ROUND(L$313*'A Employer Allocation - No 158'!$G113,0)</f>
        <v>0</v>
      </c>
      <c r="M111" s="16">
        <f>ROUND(M$313*'A Employer Allocation - No 158'!$G113,0)</f>
        <v>0</v>
      </c>
      <c r="N111" s="16">
        <f>ROUND(N$313*'A Employer Allocation - No 158'!$G113,0)</f>
        <v>0</v>
      </c>
      <c r="O111" s="38">
        <v>0</v>
      </c>
      <c r="P111" s="37">
        <f t="shared" si="1"/>
        <v>0</v>
      </c>
    </row>
    <row r="112" spans="1:16" s="10" customFormat="1" x14ac:dyDescent="0.2">
      <c r="A112" s="117"/>
      <c r="B112" s="11">
        <f>+'C Liability Recon'!A113</f>
        <v>231</v>
      </c>
      <c r="C112" s="33" t="str">
        <f>+'C Liability Recon'!B113</f>
        <v>VPI &amp; SU Extension Department</v>
      </c>
      <c r="D112" s="11"/>
      <c r="E112" s="34">
        <f>VLOOKUP(B112,'A Employer Allocation - No 158'!$A$6:$G$312,7,0)</f>
        <v>0</v>
      </c>
      <c r="F112" s="37">
        <f>+'C Liability Recon'!E113</f>
        <v>0</v>
      </c>
      <c r="G112" s="37">
        <f>+'C Liability Recon'!F113</f>
        <v>0</v>
      </c>
      <c r="H112" s="16">
        <f>ROUND(H$313*'A Employer Allocation - No 158'!$G114,0)</f>
        <v>0</v>
      </c>
      <c r="I112" s="16">
        <f>ROUND(I$313*'A Employer Allocation - No 158'!$G114,0)</f>
        <v>0</v>
      </c>
      <c r="J112" s="16">
        <f>ROUND(J$313*'A Employer Allocation - No 158'!$G114,0)</f>
        <v>0</v>
      </c>
      <c r="K112" s="16">
        <f>ROUND(K$313*'A Employer Allocation - No 158'!$G114,0)</f>
        <v>0</v>
      </c>
      <c r="L112" s="16">
        <f>ROUND(L$313*'A Employer Allocation - No 158'!$G114,0)</f>
        <v>0</v>
      </c>
      <c r="M112" s="16">
        <f>ROUND(M$313*'A Employer Allocation - No 158'!$G114,0)</f>
        <v>0</v>
      </c>
      <c r="N112" s="16">
        <f>ROUND(N$313*'A Employer Allocation - No 158'!$G114,0)</f>
        <v>0</v>
      </c>
      <c r="O112" s="38">
        <v>0</v>
      </c>
      <c r="P112" s="37">
        <f t="shared" si="1"/>
        <v>0</v>
      </c>
    </row>
    <row r="113" spans="1:16" s="10" customFormat="1" x14ac:dyDescent="0.2">
      <c r="A113" s="117"/>
      <c r="B113" s="11">
        <f>+'C Liability Recon'!A114</f>
        <v>232</v>
      </c>
      <c r="C113" s="33" t="str">
        <f>+'C Liability Recon'!B114</f>
        <v>Dept of Minority Bus Enterpris</v>
      </c>
      <c r="D113" s="11"/>
      <c r="E113" s="34">
        <f>VLOOKUP(B113,'A Employer Allocation - No 158'!$A$6:$G$312,7,0)</f>
        <v>0</v>
      </c>
      <c r="F113" s="37">
        <f>+'C Liability Recon'!E114</f>
        <v>0</v>
      </c>
      <c r="G113" s="37">
        <f>+'C Liability Recon'!F114</f>
        <v>0</v>
      </c>
      <c r="H113" s="16">
        <f>ROUND(H$313*'A Employer Allocation - No 158'!$G115,0)</f>
        <v>0</v>
      </c>
      <c r="I113" s="16">
        <f>ROUND(I$313*'A Employer Allocation - No 158'!$G115,0)</f>
        <v>0</v>
      </c>
      <c r="J113" s="16">
        <f>ROUND(J$313*'A Employer Allocation - No 158'!$G115,0)</f>
        <v>0</v>
      </c>
      <c r="K113" s="16">
        <f>ROUND(K$313*'A Employer Allocation - No 158'!$G115,0)</f>
        <v>0</v>
      </c>
      <c r="L113" s="16">
        <f>ROUND(L$313*'A Employer Allocation - No 158'!$G115,0)</f>
        <v>0</v>
      </c>
      <c r="M113" s="16">
        <f>ROUND(M$313*'A Employer Allocation - No 158'!$G115,0)</f>
        <v>0</v>
      </c>
      <c r="N113" s="16">
        <f>ROUND(N$313*'A Employer Allocation - No 158'!$G115,0)</f>
        <v>0</v>
      </c>
      <c r="O113" s="38">
        <v>0</v>
      </c>
      <c r="P113" s="37">
        <f t="shared" si="1"/>
        <v>0</v>
      </c>
    </row>
    <row r="114" spans="1:16" s="10" customFormat="1" x14ac:dyDescent="0.2">
      <c r="A114" s="117"/>
      <c r="B114" s="11">
        <f>+'C Liability Recon'!A115</f>
        <v>233</v>
      </c>
      <c r="C114" s="33" t="str">
        <f>+'C Liability Recon'!B115</f>
        <v xml:space="preserve">Board of Bar Examiners        </v>
      </c>
      <c r="D114" s="11"/>
      <c r="E114" s="34">
        <f>VLOOKUP(B114,'A Employer Allocation - No 158'!$A$6:$G$312,7,0)</f>
        <v>9.3664268024078629E-5</v>
      </c>
      <c r="F114" s="37">
        <f>+'C Liability Recon'!E115</f>
        <v>10924</v>
      </c>
      <c r="G114" s="37">
        <f>+'C Liability Recon'!F115</f>
        <v>4435</v>
      </c>
      <c r="H114" s="16">
        <f>ROUND(H$313*'A Employer Allocation - No 158'!$G116,0)</f>
        <v>0</v>
      </c>
      <c r="I114" s="16">
        <f>ROUND(I$313*'A Employer Allocation - No 158'!$G116,0)</f>
        <v>0</v>
      </c>
      <c r="J114" s="16">
        <f>ROUND(J$313*'A Employer Allocation - No 158'!$G116,0)</f>
        <v>0</v>
      </c>
      <c r="K114" s="16">
        <f>ROUND(K$313*'A Employer Allocation - No 158'!$G116,0)</f>
        <v>0</v>
      </c>
      <c r="L114" s="16">
        <f>ROUND(L$313*'A Employer Allocation - No 158'!$G116,0)</f>
        <v>-901</v>
      </c>
      <c r="M114" s="16">
        <f>ROUND(M$313*'A Employer Allocation - No 158'!$G116,0)</f>
        <v>0</v>
      </c>
      <c r="N114" s="16">
        <f>ROUND(N$313*'A Employer Allocation - No 158'!$G116,0)</f>
        <v>-4750</v>
      </c>
      <c r="O114" s="38">
        <v>22</v>
      </c>
      <c r="P114" s="37">
        <f t="shared" si="1"/>
        <v>9730</v>
      </c>
    </row>
    <row r="115" spans="1:16" s="10" customFormat="1" x14ac:dyDescent="0.2">
      <c r="A115" s="117"/>
      <c r="B115" s="11">
        <f>+'C Liability Recon'!A116</f>
        <v>234</v>
      </c>
      <c r="C115" s="33" t="str">
        <f>+'C Liability Recon'!B116</f>
        <v>Cooper Ext &amp; Agric Res Service</v>
      </c>
      <c r="D115" s="11"/>
      <c r="E115" s="34">
        <f>VLOOKUP(B115,'A Employer Allocation - No 158'!$A$6:$G$312,7,0)</f>
        <v>7.9435820351922361E-4</v>
      </c>
      <c r="F115" s="37">
        <f>+'C Liability Recon'!E116</f>
        <v>92643</v>
      </c>
      <c r="G115" s="37">
        <f>+'C Liability Recon'!F116</f>
        <v>37610</v>
      </c>
      <c r="H115" s="16">
        <f>ROUND(H$313*'A Employer Allocation - No 158'!$G117,0)</f>
        <v>0</v>
      </c>
      <c r="I115" s="16">
        <f>ROUND(I$313*'A Employer Allocation - No 158'!$G117,0)</f>
        <v>0</v>
      </c>
      <c r="J115" s="16">
        <f>ROUND(J$313*'A Employer Allocation - No 158'!$G117,0)</f>
        <v>0</v>
      </c>
      <c r="K115" s="16">
        <f>ROUND(K$313*'A Employer Allocation - No 158'!$G117,0)</f>
        <v>0</v>
      </c>
      <c r="L115" s="16">
        <f>ROUND(L$313*'A Employer Allocation - No 158'!$G117,0)</f>
        <v>-7643</v>
      </c>
      <c r="M115" s="16">
        <f>ROUND(M$313*'A Employer Allocation - No 158'!$G117,0)</f>
        <v>0</v>
      </c>
      <c r="N115" s="16">
        <f>ROUND(N$313*'A Employer Allocation - No 158'!$G117,0)</f>
        <v>-40284</v>
      </c>
      <c r="O115" s="38">
        <v>-3135</v>
      </c>
      <c r="P115" s="37">
        <f t="shared" si="1"/>
        <v>79191</v>
      </c>
    </row>
    <row r="116" spans="1:16" s="10" customFormat="1" x14ac:dyDescent="0.2">
      <c r="A116" s="117"/>
      <c r="B116" s="11">
        <f>+'C Liability Recon'!A117</f>
        <v>236</v>
      </c>
      <c r="C116" s="33" t="str">
        <f>+'C Liability Recon'!B117</f>
        <v>Virginia Commonwealth Univ</v>
      </c>
      <c r="D116" s="11"/>
      <c r="E116" s="34">
        <f>VLOOKUP(B116,'A Employer Allocation - No 158'!$A$6:$G$312,7,0)</f>
        <v>6.4785456456360899E-2</v>
      </c>
      <c r="F116" s="37">
        <f>+'C Liability Recon'!E117</f>
        <v>7555707</v>
      </c>
      <c r="G116" s="37">
        <f>+'C Liability Recon'!F117</f>
        <v>3067361</v>
      </c>
      <c r="H116" s="16">
        <f>ROUND(H$313*'A Employer Allocation - No 158'!$G118,0)</f>
        <v>0</v>
      </c>
      <c r="I116" s="16">
        <f>ROUND(I$313*'A Employer Allocation - No 158'!$G118,0)</f>
        <v>0</v>
      </c>
      <c r="J116" s="16">
        <f>ROUND(J$313*'A Employer Allocation - No 158'!$G118,0)</f>
        <v>0</v>
      </c>
      <c r="K116" s="16">
        <f>ROUND(K$313*'A Employer Allocation - No 158'!$G118,0)</f>
        <v>0</v>
      </c>
      <c r="L116" s="16">
        <f>ROUND(L$313*'A Employer Allocation - No 158'!$G118,0)</f>
        <v>-623322</v>
      </c>
      <c r="M116" s="16">
        <f>ROUND(M$313*'A Employer Allocation - No 158'!$G118,0)</f>
        <v>0</v>
      </c>
      <c r="N116" s="16">
        <f>ROUND(N$313*'A Employer Allocation - No 158'!$G118,0)</f>
        <v>-3285433</v>
      </c>
      <c r="O116" s="38">
        <v>238995</v>
      </c>
      <c r="P116" s="37">
        <f t="shared" si="1"/>
        <v>6953308</v>
      </c>
    </row>
    <row r="117" spans="1:16" s="10" customFormat="1" x14ac:dyDescent="0.2">
      <c r="A117" s="117"/>
      <c r="B117" s="11">
        <f>+'C Liability Recon'!A118</f>
        <v>238</v>
      </c>
      <c r="C117" s="33" t="str">
        <f>+'C Liability Recon'!B118</f>
        <v>Virginia Museum of Fine Arts</v>
      </c>
      <c r="D117" s="11"/>
      <c r="E117" s="34">
        <f>VLOOKUP(B117,'A Employer Allocation - No 158'!$A$6:$G$312,7,0)</f>
        <v>1.9537130562250434E-3</v>
      </c>
      <c r="F117" s="37">
        <f>+'C Liability Recon'!E118</f>
        <v>227855</v>
      </c>
      <c r="G117" s="37">
        <f>+'C Liability Recon'!F118</f>
        <v>92501</v>
      </c>
      <c r="H117" s="16">
        <f>ROUND(H$313*'A Employer Allocation - No 158'!$G119,0)</f>
        <v>0</v>
      </c>
      <c r="I117" s="16">
        <f>ROUND(I$313*'A Employer Allocation - No 158'!$G119,0)</f>
        <v>0</v>
      </c>
      <c r="J117" s="16">
        <f>ROUND(J$313*'A Employer Allocation - No 158'!$G119,0)</f>
        <v>0</v>
      </c>
      <c r="K117" s="16">
        <f>ROUND(K$313*'A Employer Allocation - No 158'!$G119,0)</f>
        <v>0</v>
      </c>
      <c r="L117" s="16">
        <f>ROUND(L$313*'A Employer Allocation - No 158'!$G119,0)</f>
        <v>-18797</v>
      </c>
      <c r="M117" s="16">
        <f>ROUND(M$313*'A Employer Allocation - No 158'!$G119,0)</f>
        <v>0</v>
      </c>
      <c r="N117" s="16">
        <f>ROUND(N$313*'A Employer Allocation - No 158'!$G119,0)</f>
        <v>-99078</v>
      </c>
      <c r="O117" s="38">
        <v>21158</v>
      </c>
      <c r="P117" s="37">
        <f t="shared" si="1"/>
        <v>223639</v>
      </c>
    </row>
    <row r="118" spans="1:16" s="10" customFormat="1" x14ac:dyDescent="0.2">
      <c r="A118" s="117"/>
      <c r="B118" s="11">
        <f>+'C Liability Recon'!A119</f>
        <v>239</v>
      </c>
      <c r="C118" s="33" t="str">
        <f>+'C Liability Recon'!B119</f>
        <v xml:space="preserve">Frontier Culture Museum of Va </v>
      </c>
      <c r="D118" s="11"/>
      <c r="E118" s="34">
        <f>VLOOKUP(B118,'A Employer Allocation - No 158'!$A$6:$G$312,7,0)</f>
        <v>3.2087409897012855E-4</v>
      </c>
      <c r="F118" s="37">
        <f>+'C Liability Recon'!E119</f>
        <v>37422</v>
      </c>
      <c r="G118" s="37">
        <f>+'C Liability Recon'!F119</f>
        <v>15192</v>
      </c>
      <c r="H118" s="16">
        <f>ROUND(H$313*'A Employer Allocation - No 158'!$G120,0)</f>
        <v>0</v>
      </c>
      <c r="I118" s="16">
        <f>ROUND(I$313*'A Employer Allocation - No 158'!$G120,0)</f>
        <v>0</v>
      </c>
      <c r="J118" s="16">
        <f>ROUND(J$313*'A Employer Allocation - No 158'!$G120,0)</f>
        <v>0</v>
      </c>
      <c r="K118" s="16">
        <f>ROUND(K$313*'A Employer Allocation - No 158'!$G120,0)</f>
        <v>0</v>
      </c>
      <c r="L118" s="16">
        <f>ROUND(L$313*'A Employer Allocation - No 158'!$G120,0)</f>
        <v>-3087</v>
      </c>
      <c r="M118" s="16">
        <f>ROUND(M$313*'A Employer Allocation - No 158'!$G120,0)</f>
        <v>0</v>
      </c>
      <c r="N118" s="16">
        <f>ROUND(N$313*'A Employer Allocation - No 158'!$G120,0)</f>
        <v>-16272</v>
      </c>
      <c r="O118" s="38">
        <v>679</v>
      </c>
      <c r="P118" s="37">
        <f t="shared" si="1"/>
        <v>33934</v>
      </c>
    </row>
    <row r="119" spans="1:16" s="10" customFormat="1" x14ac:dyDescent="0.2">
      <c r="A119" s="117"/>
      <c r="B119" s="11">
        <f>+'C Liability Recon'!A120</f>
        <v>241</v>
      </c>
      <c r="C119" s="33" t="str">
        <f>+'C Liability Recon'!B120</f>
        <v>Richard Bland College</v>
      </c>
      <c r="D119" s="11"/>
      <c r="E119" s="34">
        <f>VLOOKUP(B119,'A Employer Allocation - No 158'!$A$6:$G$312,7,0)</f>
        <v>1.3367260779719589E-3</v>
      </c>
      <c r="F119" s="37">
        <f>+'C Liability Recon'!E120</f>
        <v>155898</v>
      </c>
      <c r="G119" s="37">
        <f>+'C Liability Recon'!F120</f>
        <v>63289</v>
      </c>
      <c r="H119" s="16">
        <f>ROUND(H$313*'A Employer Allocation - No 158'!$G121,0)</f>
        <v>0</v>
      </c>
      <c r="I119" s="16">
        <f>ROUND(I$313*'A Employer Allocation - No 158'!$G121,0)</f>
        <v>0</v>
      </c>
      <c r="J119" s="16">
        <f>ROUND(J$313*'A Employer Allocation - No 158'!$G121,0)</f>
        <v>0</v>
      </c>
      <c r="K119" s="16">
        <f>ROUND(K$313*'A Employer Allocation - No 158'!$G121,0)</f>
        <v>0</v>
      </c>
      <c r="L119" s="16">
        <f>ROUND(L$313*'A Employer Allocation - No 158'!$G121,0)</f>
        <v>-12861</v>
      </c>
      <c r="M119" s="16">
        <f>ROUND(M$313*'A Employer Allocation - No 158'!$G121,0)</f>
        <v>0</v>
      </c>
      <c r="N119" s="16">
        <f>ROUND(N$313*'A Employer Allocation - No 158'!$G121,0)</f>
        <v>-67789</v>
      </c>
      <c r="O119" s="38">
        <v>57356</v>
      </c>
      <c r="P119" s="37">
        <f t="shared" si="1"/>
        <v>195893</v>
      </c>
    </row>
    <row r="120" spans="1:16" s="10" customFormat="1" x14ac:dyDescent="0.2">
      <c r="A120" s="117"/>
      <c r="B120" s="11">
        <f>+'C Liability Recon'!A121</f>
        <v>242</v>
      </c>
      <c r="C120" s="33" t="str">
        <f>+'C Liability Recon'!B121</f>
        <v>Christopher Newport University</v>
      </c>
      <c r="D120" s="11"/>
      <c r="E120" s="34">
        <f>VLOOKUP(B120,'A Employer Allocation - No 158'!$A$6:$G$312,7,0)</f>
        <v>9.3058491454769878E-3</v>
      </c>
      <c r="F120" s="37">
        <f>+'C Liability Recon'!E121</f>
        <v>1085309</v>
      </c>
      <c r="G120" s="37">
        <f>+'C Liability Recon'!F121</f>
        <v>440599</v>
      </c>
      <c r="H120" s="16">
        <f>ROUND(H$313*'A Employer Allocation - No 158'!$G122,0)</f>
        <v>0</v>
      </c>
      <c r="I120" s="16">
        <f>ROUND(I$313*'A Employer Allocation - No 158'!$G122,0)</f>
        <v>0</v>
      </c>
      <c r="J120" s="16">
        <f>ROUND(J$313*'A Employer Allocation - No 158'!$G122,0)</f>
        <v>0</v>
      </c>
      <c r="K120" s="16">
        <f>ROUND(K$313*'A Employer Allocation - No 158'!$G122,0)</f>
        <v>0</v>
      </c>
      <c r="L120" s="16">
        <f>ROUND(L$313*'A Employer Allocation - No 158'!$G122,0)</f>
        <v>-89535</v>
      </c>
      <c r="M120" s="16">
        <f>ROUND(M$313*'A Employer Allocation - No 158'!$G122,0)</f>
        <v>0</v>
      </c>
      <c r="N120" s="16">
        <f>ROUND(N$313*'A Employer Allocation - No 158'!$G122,0)</f>
        <v>-471923</v>
      </c>
      <c r="O120" s="38">
        <v>54194</v>
      </c>
      <c r="P120" s="37">
        <f t="shared" si="1"/>
        <v>1018644</v>
      </c>
    </row>
    <row r="121" spans="1:16" s="10" customFormat="1" x14ac:dyDescent="0.2">
      <c r="A121" s="117"/>
      <c r="B121" s="11">
        <f>+'C Liability Recon'!A122</f>
        <v>245</v>
      </c>
      <c r="C121" s="33" t="str">
        <f>+'C Liability Recon'!B122</f>
        <v>St Council of Higher Education</v>
      </c>
      <c r="D121" s="11"/>
      <c r="E121" s="34">
        <f>VLOOKUP(B121,'A Employer Allocation - No 158'!$A$6:$G$312,7,0)</f>
        <v>4.5391649478385067E-4</v>
      </c>
      <c r="F121" s="37">
        <f>+'C Liability Recon'!E122</f>
        <v>52939</v>
      </c>
      <c r="G121" s="37">
        <f>+'C Liability Recon'!F122</f>
        <v>21491</v>
      </c>
      <c r="H121" s="16">
        <f>ROUND(H$313*'A Employer Allocation - No 158'!$G123,0)</f>
        <v>0</v>
      </c>
      <c r="I121" s="16">
        <f>ROUND(I$313*'A Employer Allocation - No 158'!$G123,0)</f>
        <v>0</v>
      </c>
      <c r="J121" s="16">
        <f>ROUND(J$313*'A Employer Allocation - No 158'!$G123,0)</f>
        <v>0</v>
      </c>
      <c r="K121" s="16">
        <f>ROUND(K$313*'A Employer Allocation - No 158'!$G123,0)</f>
        <v>0</v>
      </c>
      <c r="L121" s="16">
        <f>ROUND(L$313*'A Employer Allocation - No 158'!$G123,0)</f>
        <v>-4367</v>
      </c>
      <c r="M121" s="16">
        <f>ROUND(M$313*'A Employer Allocation - No 158'!$G123,0)</f>
        <v>0</v>
      </c>
      <c r="N121" s="16">
        <f>ROUND(N$313*'A Employer Allocation - No 158'!$G123,0)</f>
        <v>-23019</v>
      </c>
      <c r="O121" s="38">
        <v>8075</v>
      </c>
      <c r="P121" s="37">
        <f t="shared" si="1"/>
        <v>55119</v>
      </c>
    </row>
    <row r="122" spans="1:16" s="10" customFormat="1" x14ac:dyDescent="0.2">
      <c r="A122" s="117"/>
      <c r="B122" s="11">
        <f>+'C Liability Recon'!A123</f>
        <v>246</v>
      </c>
      <c r="C122" s="33" t="str">
        <f>+'C Liability Recon'!B123</f>
        <v xml:space="preserve">UVA College at Wise           </v>
      </c>
      <c r="D122" s="11"/>
      <c r="E122" s="34">
        <f>VLOOKUP(B122,'A Employer Allocation - No 158'!$A$6:$G$312,7,0)</f>
        <v>0</v>
      </c>
      <c r="F122" s="37">
        <f>+'C Liability Recon'!E123</f>
        <v>0</v>
      </c>
      <c r="G122" s="37">
        <f>+'C Liability Recon'!F123</f>
        <v>0</v>
      </c>
      <c r="H122" s="16">
        <f>ROUND(H$313*'A Employer Allocation - No 158'!$G124,0)</f>
        <v>0</v>
      </c>
      <c r="I122" s="16">
        <f>ROUND(I$313*'A Employer Allocation - No 158'!$G124,0)</f>
        <v>0</v>
      </c>
      <c r="J122" s="16">
        <f>ROUND(J$313*'A Employer Allocation - No 158'!$G124,0)</f>
        <v>0</v>
      </c>
      <c r="K122" s="16">
        <f>ROUND(K$313*'A Employer Allocation - No 158'!$G124,0)</f>
        <v>0</v>
      </c>
      <c r="L122" s="16">
        <f>ROUND(L$313*'A Employer Allocation - No 158'!$G124,0)</f>
        <v>0</v>
      </c>
      <c r="M122" s="16">
        <f>ROUND(M$313*'A Employer Allocation - No 158'!$G124,0)</f>
        <v>0</v>
      </c>
      <c r="N122" s="16">
        <f>ROUND(N$313*'A Employer Allocation - No 158'!$G124,0)</f>
        <v>0</v>
      </c>
      <c r="O122" s="38">
        <v>-139</v>
      </c>
      <c r="P122" s="37">
        <f t="shared" si="1"/>
        <v>-139</v>
      </c>
    </row>
    <row r="123" spans="1:16" s="10" customFormat="1" x14ac:dyDescent="0.2">
      <c r="A123" s="117"/>
      <c r="B123" s="11">
        <f>+'C Liability Recon'!A124</f>
        <v>247</v>
      </c>
      <c r="C123" s="33" t="str">
        <f>+'C Liability Recon'!B124</f>
        <v>George Mason University</v>
      </c>
      <c r="D123" s="11"/>
      <c r="E123" s="34">
        <f>VLOOKUP(B123,'A Employer Allocation - No 158'!$A$6:$G$312,7,0)</f>
        <v>3.8888181830928369E-2</v>
      </c>
      <c r="F123" s="37">
        <f>+'C Liability Recon'!E124</f>
        <v>4535396</v>
      </c>
      <c r="G123" s="37">
        <f>+'C Liability Recon'!F124</f>
        <v>1841217</v>
      </c>
      <c r="H123" s="16">
        <f>ROUND(H$313*'A Employer Allocation - No 158'!$G125,0)</f>
        <v>0</v>
      </c>
      <c r="I123" s="16">
        <f>ROUND(I$313*'A Employer Allocation - No 158'!$G125,0)</f>
        <v>0</v>
      </c>
      <c r="J123" s="16">
        <f>ROUND(J$313*'A Employer Allocation - No 158'!$G125,0)</f>
        <v>0</v>
      </c>
      <c r="K123" s="16">
        <f>ROUND(K$313*'A Employer Allocation - No 158'!$G125,0)</f>
        <v>0</v>
      </c>
      <c r="L123" s="16">
        <f>ROUND(L$313*'A Employer Allocation - No 158'!$G125,0)</f>
        <v>-374156</v>
      </c>
      <c r="M123" s="16">
        <f>ROUND(M$313*'A Employer Allocation - No 158'!$G125,0)</f>
        <v>0</v>
      </c>
      <c r="N123" s="16">
        <f>ROUND(N$313*'A Employer Allocation - No 158'!$G125,0)</f>
        <v>-1972118</v>
      </c>
      <c r="O123" s="38">
        <v>-52275</v>
      </c>
      <c r="P123" s="37">
        <f t="shared" si="1"/>
        <v>3978064</v>
      </c>
    </row>
    <row r="124" spans="1:16" s="10" customFormat="1" x14ac:dyDescent="0.2">
      <c r="A124" s="117"/>
      <c r="B124" s="11">
        <f>+'C Liability Recon'!A125</f>
        <v>261</v>
      </c>
      <c r="C124" s="33" t="str">
        <f>+'C Liability Recon'!B125</f>
        <v>Virginia Community College Sys</v>
      </c>
      <c r="D124" s="11"/>
      <c r="E124" s="34">
        <f>VLOOKUP(B124,'A Employer Allocation - No 158'!$A$6:$G$312,7,0)</f>
        <v>2.6108762894049946E-3</v>
      </c>
      <c r="F124" s="37">
        <f>+'C Liability Recon'!E125</f>
        <v>304498</v>
      </c>
      <c r="G124" s="37">
        <f>+'C Liability Recon'!F125</f>
        <v>123616</v>
      </c>
      <c r="H124" s="16">
        <f>ROUND(H$313*'A Employer Allocation - No 158'!$G126,0)</f>
        <v>0</v>
      </c>
      <c r="I124" s="16">
        <f>ROUND(I$313*'A Employer Allocation - No 158'!$G126,0)</f>
        <v>0</v>
      </c>
      <c r="J124" s="16">
        <f>ROUND(J$313*'A Employer Allocation - No 158'!$G126,0)</f>
        <v>0</v>
      </c>
      <c r="K124" s="16">
        <f>ROUND(K$313*'A Employer Allocation - No 158'!$G126,0)</f>
        <v>0</v>
      </c>
      <c r="L124" s="16">
        <f>ROUND(L$313*'A Employer Allocation - No 158'!$G126,0)</f>
        <v>-25120</v>
      </c>
      <c r="M124" s="16">
        <f>ROUND(M$313*'A Employer Allocation - No 158'!$G126,0)</f>
        <v>0</v>
      </c>
      <c r="N124" s="16">
        <f>ROUND(N$313*'A Employer Allocation - No 158'!$G126,0)</f>
        <v>-132404</v>
      </c>
      <c r="O124" s="38">
        <v>83352</v>
      </c>
      <c r="P124" s="37">
        <f t="shared" si="1"/>
        <v>353942</v>
      </c>
    </row>
    <row r="125" spans="1:16" s="10" customFormat="1" x14ac:dyDescent="0.2">
      <c r="A125" s="117"/>
      <c r="B125" s="11">
        <f>+'C Liability Recon'!A126</f>
        <v>262</v>
      </c>
      <c r="C125" s="33" t="str">
        <f>+'C Liability Recon'!B126</f>
        <v>Dept f/Aging &amp; Rehab Services</v>
      </c>
      <c r="D125" s="11"/>
      <c r="E125" s="34">
        <f>VLOOKUP(B125,'A Employer Allocation - No 158'!$A$6:$G$312,7,0)</f>
        <v>9.2099958113555265E-3</v>
      </c>
      <c r="F125" s="37">
        <f>+'C Liability Recon'!E126</f>
        <v>1074130</v>
      </c>
      <c r="G125" s="37">
        <f>+'C Liability Recon'!F126</f>
        <v>436060</v>
      </c>
      <c r="H125" s="16">
        <f>ROUND(H$313*'A Employer Allocation - No 158'!$G127,0)</f>
        <v>0</v>
      </c>
      <c r="I125" s="16">
        <f>ROUND(I$313*'A Employer Allocation - No 158'!$G127,0)</f>
        <v>0</v>
      </c>
      <c r="J125" s="16">
        <f>ROUND(J$313*'A Employer Allocation - No 158'!$G127,0)</f>
        <v>0</v>
      </c>
      <c r="K125" s="16">
        <f>ROUND(K$313*'A Employer Allocation - No 158'!$G127,0)</f>
        <v>0</v>
      </c>
      <c r="L125" s="16">
        <f>ROUND(L$313*'A Employer Allocation - No 158'!$G127,0)</f>
        <v>-88612</v>
      </c>
      <c r="M125" s="16">
        <f>ROUND(M$313*'A Employer Allocation - No 158'!$G127,0)</f>
        <v>0</v>
      </c>
      <c r="N125" s="16">
        <f>ROUND(N$313*'A Employer Allocation - No 158'!$G127,0)</f>
        <v>-467062</v>
      </c>
      <c r="O125" s="38">
        <v>21257</v>
      </c>
      <c r="P125" s="37">
        <f t="shared" si="1"/>
        <v>975773</v>
      </c>
    </row>
    <row r="126" spans="1:16" s="10" customFormat="1" x14ac:dyDescent="0.2">
      <c r="A126" s="117"/>
      <c r="B126" s="11">
        <f>+'C Liability Recon'!A127</f>
        <v>263</v>
      </c>
      <c r="C126" s="33" t="str">
        <f>+'C Liability Recon'!B127</f>
        <v>Va Rehab Center for the Blind</v>
      </c>
      <c r="D126" s="11"/>
      <c r="E126" s="34">
        <f>VLOOKUP(B126,'A Employer Allocation - No 158'!$A$6:$G$312,7,0)</f>
        <v>2.4382687649989463E-4</v>
      </c>
      <c r="F126" s="37">
        <f>+'C Liability Recon'!E127</f>
        <v>28437</v>
      </c>
      <c r="G126" s="37">
        <f>+'C Liability Recon'!F127</f>
        <v>11544</v>
      </c>
      <c r="H126" s="16">
        <f>ROUND(H$313*'A Employer Allocation - No 158'!$G128,0)</f>
        <v>0</v>
      </c>
      <c r="I126" s="16">
        <f>ROUND(I$313*'A Employer Allocation - No 158'!$G128,0)</f>
        <v>0</v>
      </c>
      <c r="J126" s="16">
        <f>ROUND(J$313*'A Employer Allocation - No 158'!$G128,0)</f>
        <v>0</v>
      </c>
      <c r="K126" s="16">
        <f>ROUND(K$313*'A Employer Allocation - No 158'!$G128,0)</f>
        <v>0</v>
      </c>
      <c r="L126" s="16">
        <f>ROUND(L$313*'A Employer Allocation - No 158'!$G128,0)</f>
        <v>-2346</v>
      </c>
      <c r="M126" s="16">
        <f>ROUND(M$313*'A Employer Allocation - No 158'!$G128,0)</f>
        <v>0</v>
      </c>
      <c r="N126" s="16">
        <f>ROUND(N$313*'A Employer Allocation - No 158'!$G128,0)</f>
        <v>-12365</v>
      </c>
      <c r="O126" s="38">
        <v>9547</v>
      </c>
      <c r="P126" s="37">
        <f t="shared" si="1"/>
        <v>34817</v>
      </c>
    </row>
    <row r="127" spans="1:16" s="10" customFormat="1" x14ac:dyDescent="0.2">
      <c r="A127" s="117"/>
      <c r="B127" s="11">
        <f>+'C Liability Recon'!A128</f>
        <v>268</v>
      </c>
      <c r="C127" s="33" t="str">
        <f>+'C Liability Recon'!B128</f>
        <v>Va Institute of Marine Science</v>
      </c>
      <c r="D127" s="11"/>
      <c r="E127" s="34">
        <f>VLOOKUP(B127,'A Employer Allocation - No 158'!$A$6:$G$312,7,0)</f>
        <v>3.3764026320528772E-3</v>
      </c>
      <c r="F127" s="37">
        <f>+'C Liability Recon'!E128</f>
        <v>393778</v>
      </c>
      <c r="G127" s="37">
        <f>+'C Liability Recon'!F128</f>
        <v>159861</v>
      </c>
      <c r="H127" s="16">
        <f>ROUND(H$313*'A Employer Allocation - No 158'!$G129,0)</f>
        <v>0</v>
      </c>
      <c r="I127" s="16">
        <f>ROUND(I$313*'A Employer Allocation - No 158'!$G129,0)</f>
        <v>0</v>
      </c>
      <c r="J127" s="16">
        <f>ROUND(J$313*'A Employer Allocation - No 158'!$G129,0)</f>
        <v>0</v>
      </c>
      <c r="K127" s="16">
        <f>ROUND(K$313*'A Employer Allocation - No 158'!$G129,0)</f>
        <v>0</v>
      </c>
      <c r="L127" s="16">
        <f>ROUND(L$313*'A Employer Allocation - No 158'!$G129,0)</f>
        <v>-32485</v>
      </c>
      <c r="M127" s="16">
        <f>ROUND(M$313*'A Employer Allocation - No 158'!$G129,0)</f>
        <v>0</v>
      </c>
      <c r="N127" s="16">
        <f>ROUND(N$313*'A Employer Allocation - No 158'!$G129,0)</f>
        <v>-171226</v>
      </c>
      <c r="O127" s="38">
        <v>13869</v>
      </c>
      <c r="P127" s="37">
        <f t="shared" si="1"/>
        <v>363797</v>
      </c>
    </row>
    <row r="128" spans="1:16" s="10" customFormat="1" x14ac:dyDescent="0.2">
      <c r="A128" s="117"/>
      <c r="B128" s="11">
        <f>+'C Liability Recon'!A129</f>
        <v>270</v>
      </c>
      <c r="C128" s="33" t="str">
        <f>+'C Liability Recon'!B129</f>
        <v>Va Community Coll Sys Utility</v>
      </c>
      <c r="D128" s="11"/>
      <c r="E128" s="34">
        <f>VLOOKUP(B128,'A Employer Allocation - No 158'!$A$6:$G$312,7,0)</f>
        <v>0</v>
      </c>
      <c r="F128" s="37">
        <f>+'C Liability Recon'!E129</f>
        <v>0</v>
      </c>
      <c r="G128" s="37">
        <f>+'C Liability Recon'!F129</f>
        <v>0</v>
      </c>
      <c r="H128" s="16">
        <f>ROUND(H$313*'A Employer Allocation - No 158'!$G130,0)</f>
        <v>0</v>
      </c>
      <c r="I128" s="16">
        <f>ROUND(I$313*'A Employer Allocation - No 158'!$G130,0)</f>
        <v>0</v>
      </c>
      <c r="J128" s="16">
        <f>ROUND(J$313*'A Employer Allocation - No 158'!$G130,0)</f>
        <v>0</v>
      </c>
      <c r="K128" s="16">
        <f>ROUND(K$313*'A Employer Allocation - No 158'!$G130,0)</f>
        <v>0</v>
      </c>
      <c r="L128" s="16">
        <f>ROUND(L$313*'A Employer Allocation - No 158'!$G130,0)</f>
        <v>0</v>
      </c>
      <c r="M128" s="16">
        <f>ROUND(M$313*'A Employer Allocation - No 158'!$G130,0)</f>
        <v>0</v>
      </c>
      <c r="N128" s="16">
        <f>ROUND(N$313*'A Employer Allocation - No 158'!$G130,0)</f>
        <v>0</v>
      </c>
      <c r="O128" s="38">
        <v>0</v>
      </c>
      <c r="P128" s="37">
        <f t="shared" si="1"/>
        <v>0</v>
      </c>
    </row>
    <row r="129" spans="1:16" s="10" customFormat="1" x14ac:dyDescent="0.2">
      <c r="A129" s="117"/>
      <c r="B129" s="11">
        <f>+'C Liability Recon'!A130</f>
        <v>275</v>
      </c>
      <c r="C129" s="33" t="str">
        <f>+'C Liability Recon'!B130</f>
        <v>New River Community College</v>
      </c>
      <c r="D129" s="11"/>
      <c r="E129" s="34">
        <f>VLOOKUP(B129,'A Employer Allocation - No 158'!$A$6:$G$312,7,0)</f>
        <v>1.4572346003976281E-3</v>
      </c>
      <c r="F129" s="37">
        <f>+'C Liability Recon'!E130</f>
        <v>169952</v>
      </c>
      <c r="G129" s="37">
        <f>+'C Liability Recon'!F130</f>
        <v>68995</v>
      </c>
      <c r="H129" s="16">
        <f>ROUND(H$313*'A Employer Allocation - No 158'!$G131,0)</f>
        <v>0</v>
      </c>
      <c r="I129" s="16">
        <f>ROUND(I$313*'A Employer Allocation - No 158'!$G131,0)</f>
        <v>0</v>
      </c>
      <c r="J129" s="16">
        <f>ROUND(J$313*'A Employer Allocation - No 158'!$G131,0)</f>
        <v>0</v>
      </c>
      <c r="K129" s="16">
        <f>ROUND(K$313*'A Employer Allocation - No 158'!$G131,0)</f>
        <v>0</v>
      </c>
      <c r="L129" s="16">
        <f>ROUND(L$313*'A Employer Allocation - No 158'!$G131,0)</f>
        <v>-14021</v>
      </c>
      <c r="M129" s="16">
        <f>ROUND(M$313*'A Employer Allocation - No 158'!$G131,0)</f>
        <v>0</v>
      </c>
      <c r="N129" s="16">
        <f>ROUND(N$313*'A Employer Allocation - No 158'!$G131,0)</f>
        <v>-73900</v>
      </c>
      <c r="O129" s="38">
        <v>-18300</v>
      </c>
      <c r="P129" s="37">
        <f t="shared" si="1"/>
        <v>132726</v>
      </c>
    </row>
    <row r="130" spans="1:16" s="10" customFormat="1" x14ac:dyDescent="0.2">
      <c r="A130" s="117"/>
      <c r="B130" s="11">
        <f>+'C Liability Recon'!A131</f>
        <v>276</v>
      </c>
      <c r="C130" s="33" t="str">
        <f>+'C Liability Recon'!B131</f>
        <v>Southside Va Community College</v>
      </c>
      <c r="D130" s="11"/>
      <c r="E130" s="34">
        <f>VLOOKUP(B130,'A Employer Allocation - No 158'!$A$6:$G$312,7,0)</f>
        <v>2.0714030717071869E-3</v>
      </c>
      <c r="F130" s="37">
        <f>+'C Liability Recon'!E131</f>
        <v>241581</v>
      </c>
      <c r="G130" s="37">
        <f>+'C Liability Recon'!F131</f>
        <v>98074</v>
      </c>
      <c r="H130" s="16">
        <f>ROUND(H$313*'A Employer Allocation - No 158'!$G132,0)</f>
        <v>0</v>
      </c>
      <c r="I130" s="16">
        <f>ROUND(I$313*'A Employer Allocation - No 158'!$G132,0)</f>
        <v>0</v>
      </c>
      <c r="J130" s="16">
        <f>ROUND(J$313*'A Employer Allocation - No 158'!$G132,0)</f>
        <v>0</v>
      </c>
      <c r="K130" s="16">
        <f>ROUND(K$313*'A Employer Allocation - No 158'!$G132,0)</f>
        <v>0</v>
      </c>
      <c r="L130" s="16">
        <f>ROUND(L$313*'A Employer Allocation - No 158'!$G132,0)</f>
        <v>-19930</v>
      </c>
      <c r="M130" s="16">
        <f>ROUND(M$313*'A Employer Allocation - No 158'!$G132,0)</f>
        <v>0</v>
      </c>
      <c r="N130" s="16">
        <f>ROUND(N$313*'A Employer Allocation - No 158'!$G132,0)</f>
        <v>-105046</v>
      </c>
      <c r="O130" s="38">
        <v>-60183</v>
      </c>
      <c r="P130" s="37">
        <f t="shared" si="1"/>
        <v>154496</v>
      </c>
    </row>
    <row r="131" spans="1:16" s="10" customFormat="1" x14ac:dyDescent="0.2">
      <c r="A131" s="117"/>
      <c r="B131" s="11">
        <f>+'C Liability Recon'!A132</f>
        <v>277</v>
      </c>
      <c r="C131" s="33" t="str">
        <f>+'C Liability Recon'!B132</f>
        <v xml:space="preserve">Paul D Camp Community College </v>
      </c>
      <c r="D131" s="11"/>
      <c r="E131" s="34">
        <f>VLOOKUP(B131,'A Employer Allocation - No 158'!$A$6:$G$312,7,0)</f>
        <v>7.5659078882897536E-4</v>
      </c>
      <c r="F131" s="37">
        <f>+'C Liability Recon'!E132</f>
        <v>88239</v>
      </c>
      <c r="G131" s="37">
        <f>+'C Liability Recon'!F132</f>
        <v>35822</v>
      </c>
      <c r="H131" s="16">
        <f>ROUND(H$313*'A Employer Allocation - No 158'!$G133,0)</f>
        <v>0</v>
      </c>
      <c r="I131" s="16">
        <f>ROUND(I$313*'A Employer Allocation - No 158'!$G133,0)</f>
        <v>0</v>
      </c>
      <c r="J131" s="16">
        <f>ROUND(J$313*'A Employer Allocation - No 158'!$G133,0)</f>
        <v>0</v>
      </c>
      <c r="K131" s="16">
        <f>ROUND(K$313*'A Employer Allocation - No 158'!$G133,0)</f>
        <v>0</v>
      </c>
      <c r="L131" s="16">
        <f>ROUND(L$313*'A Employer Allocation - No 158'!$G133,0)</f>
        <v>-7279</v>
      </c>
      <c r="M131" s="16">
        <f>ROUND(M$313*'A Employer Allocation - No 158'!$G133,0)</f>
        <v>0</v>
      </c>
      <c r="N131" s="16">
        <f>ROUND(N$313*'A Employer Allocation - No 158'!$G133,0)</f>
        <v>-38369</v>
      </c>
      <c r="O131" s="38">
        <v>3682</v>
      </c>
      <c r="P131" s="37">
        <f t="shared" si="1"/>
        <v>82095</v>
      </c>
    </row>
    <row r="132" spans="1:16" s="10" customFormat="1" x14ac:dyDescent="0.2">
      <c r="A132" s="117"/>
      <c r="B132" s="11">
        <f>+'C Liability Recon'!A133</f>
        <v>278</v>
      </c>
      <c r="C132" s="33" t="str">
        <f>+'C Liability Recon'!B133</f>
        <v>Rappahannock Community College</v>
      </c>
      <c r="D132" s="11"/>
      <c r="E132" s="34">
        <f>VLOOKUP(B132,'A Employer Allocation - No 158'!$A$6:$G$312,7,0)</f>
        <v>1.0734376230897842E-3</v>
      </c>
      <c r="F132" s="37">
        <f>+'C Liability Recon'!E133</f>
        <v>125191</v>
      </c>
      <c r="G132" s="37">
        <f>+'C Liability Recon'!F133</f>
        <v>50823</v>
      </c>
      <c r="H132" s="16">
        <f>ROUND(H$313*'A Employer Allocation - No 158'!$G134,0)</f>
        <v>0</v>
      </c>
      <c r="I132" s="16">
        <f>ROUND(I$313*'A Employer Allocation - No 158'!$G134,0)</f>
        <v>0</v>
      </c>
      <c r="J132" s="16">
        <f>ROUND(J$313*'A Employer Allocation - No 158'!$G134,0)</f>
        <v>0</v>
      </c>
      <c r="K132" s="16">
        <f>ROUND(K$313*'A Employer Allocation - No 158'!$G134,0)</f>
        <v>0</v>
      </c>
      <c r="L132" s="16">
        <f>ROUND(L$313*'A Employer Allocation - No 158'!$G134,0)</f>
        <v>-10328</v>
      </c>
      <c r="M132" s="16">
        <f>ROUND(M$313*'A Employer Allocation - No 158'!$G134,0)</f>
        <v>0</v>
      </c>
      <c r="N132" s="16">
        <f>ROUND(N$313*'A Employer Allocation - No 158'!$G134,0)</f>
        <v>-54437</v>
      </c>
      <c r="O132" s="38">
        <v>-9287</v>
      </c>
      <c r="P132" s="37">
        <f t="shared" ref="P132:P195" si="2">SUM(F132:O132)</f>
        <v>101962</v>
      </c>
    </row>
    <row r="133" spans="1:16" s="10" customFormat="1" x14ac:dyDescent="0.2">
      <c r="A133" s="117"/>
      <c r="B133" s="11">
        <f>+'C Liability Recon'!A134</f>
        <v>279</v>
      </c>
      <c r="C133" s="33" t="str">
        <f>+'C Liability Recon'!B134</f>
        <v>Danville Community College</v>
      </c>
      <c r="D133" s="11"/>
      <c r="E133" s="34">
        <f>VLOOKUP(B133,'A Employer Allocation - No 158'!$A$6:$G$312,7,0)</f>
        <v>1.584468404268229E-3</v>
      </c>
      <c r="F133" s="37">
        <f>+'C Liability Recon'!E134</f>
        <v>184791</v>
      </c>
      <c r="G133" s="37">
        <f>+'C Liability Recon'!F134</f>
        <v>75019</v>
      </c>
      <c r="H133" s="16">
        <f>ROUND(H$313*'A Employer Allocation - No 158'!$G135,0)</f>
        <v>0</v>
      </c>
      <c r="I133" s="16">
        <f>ROUND(I$313*'A Employer Allocation - No 158'!$G135,0)</f>
        <v>0</v>
      </c>
      <c r="J133" s="16">
        <f>ROUND(J$313*'A Employer Allocation - No 158'!$G135,0)</f>
        <v>0</v>
      </c>
      <c r="K133" s="16">
        <f>ROUND(K$313*'A Employer Allocation - No 158'!$G135,0)</f>
        <v>0</v>
      </c>
      <c r="L133" s="16">
        <f>ROUND(L$313*'A Employer Allocation - No 158'!$G135,0)</f>
        <v>-15245</v>
      </c>
      <c r="M133" s="16">
        <f>ROUND(M$313*'A Employer Allocation - No 158'!$G135,0)</f>
        <v>0</v>
      </c>
      <c r="N133" s="16">
        <f>ROUND(N$313*'A Employer Allocation - No 158'!$G135,0)</f>
        <v>-80352</v>
      </c>
      <c r="O133" s="38">
        <v>-12560</v>
      </c>
      <c r="P133" s="37">
        <f t="shared" si="2"/>
        <v>151653</v>
      </c>
    </row>
    <row r="134" spans="1:16" s="10" customFormat="1" x14ac:dyDescent="0.2">
      <c r="A134" s="117"/>
      <c r="B134" s="11">
        <f>+'C Liability Recon'!A135</f>
        <v>280</v>
      </c>
      <c r="C134" s="33" t="str">
        <f>+'C Liability Recon'!B135</f>
        <v>Northern Va Community College</v>
      </c>
      <c r="D134" s="11"/>
      <c r="E134" s="34">
        <f>VLOOKUP(B134,'A Employer Allocation - No 158'!$A$6:$G$312,7,0)</f>
        <v>1.6708636426371014E-2</v>
      </c>
      <c r="F134" s="37">
        <f>+'C Liability Recon'!E135</f>
        <v>1948671</v>
      </c>
      <c r="G134" s="37">
        <f>+'C Liability Recon'!F135</f>
        <v>791094</v>
      </c>
      <c r="H134" s="16">
        <f>ROUND(H$313*'A Employer Allocation - No 158'!$G136,0)</f>
        <v>0</v>
      </c>
      <c r="I134" s="16">
        <f>ROUND(I$313*'A Employer Allocation - No 158'!$G136,0)</f>
        <v>0</v>
      </c>
      <c r="J134" s="16">
        <f>ROUND(J$313*'A Employer Allocation - No 158'!$G136,0)</f>
        <v>0</v>
      </c>
      <c r="K134" s="16">
        <f>ROUND(K$313*'A Employer Allocation - No 158'!$G136,0)</f>
        <v>0</v>
      </c>
      <c r="L134" s="16">
        <f>ROUND(L$313*'A Employer Allocation - No 158'!$G136,0)</f>
        <v>-160759</v>
      </c>
      <c r="M134" s="16">
        <f>ROUND(M$313*'A Employer Allocation - No 158'!$G136,0)</f>
        <v>0</v>
      </c>
      <c r="N134" s="16">
        <f>ROUND(N$313*'A Employer Allocation - No 158'!$G136,0)</f>
        <v>-847337</v>
      </c>
      <c r="O134" s="38">
        <v>-238597</v>
      </c>
      <c r="P134" s="37">
        <f t="shared" si="2"/>
        <v>1493072</v>
      </c>
    </row>
    <row r="135" spans="1:16" s="10" customFormat="1" x14ac:dyDescent="0.2">
      <c r="A135" s="117"/>
      <c r="B135" s="11">
        <f>+'C Liability Recon'!A136</f>
        <v>282</v>
      </c>
      <c r="C135" s="33" t="str">
        <f>+'C Liability Recon'!B136</f>
        <v>Piedmont Va Community College</v>
      </c>
      <c r="D135" s="11"/>
      <c r="E135" s="34">
        <f>VLOOKUP(B135,'A Employer Allocation - No 158'!$A$6:$G$312,7,0)</f>
        <v>2.0181223017675868E-3</v>
      </c>
      <c r="F135" s="37">
        <f>+'C Liability Recon'!E136</f>
        <v>235367</v>
      </c>
      <c r="G135" s="37">
        <f>+'C Liability Recon'!F136</f>
        <v>95551</v>
      </c>
      <c r="H135" s="16">
        <f>ROUND(H$313*'A Employer Allocation - No 158'!$G137,0)</f>
        <v>0</v>
      </c>
      <c r="I135" s="16">
        <f>ROUND(I$313*'A Employer Allocation - No 158'!$G137,0)</f>
        <v>0</v>
      </c>
      <c r="J135" s="16">
        <f>ROUND(J$313*'A Employer Allocation - No 158'!$G137,0)</f>
        <v>0</v>
      </c>
      <c r="K135" s="16">
        <f>ROUND(K$313*'A Employer Allocation - No 158'!$G137,0)</f>
        <v>0</v>
      </c>
      <c r="L135" s="16">
        <f>ROUND(L$313*'A Employer Allocation - No 158'!$G137,0)</f>
        <v>-19417</v>
      </c>
      <c r="M135" s="16">
        <f>ROUND(M$313*'A Employer Allocation - No 158'!$G137,0)</f>
        <v>0</v>
      </c>
      <c r="N135" s="16">
        <f>ROUND(N$313*'A Employer Allocation - No 158'!$G137,0)</f>
        <v>-102344</v>
      </c>
      <c r="O135" s="38">
        <v>16185</v>
      </c>
      <c r="P135" s="37">
        <f t="shared" si="2"/>
        <v>225342</v>
      </c>
    </row>
    <row r="136" spans="1:16" s="10" customFormat="1" x14ac:dyDescent="0.2">
      <c r="A136" s="117"/>
      <c r="B136" s="11">
        <f>+'C Liability Recon'!A137</f>
        <v>283</v>
      </c>
      <c r="C136" s="33" t="str">
        <f>+'C Liability Recon'!B137</f>
        <v xml:space="preserve">J Sargeant Reynolds Comm Coll </v>
      </c>
      <c r="D136" s="11"/>
      <c r="E136" s="34">
        <f>VLOOKUP(B136,'A Employer Allocation - No 158'!$A$6:$G$312,7,0)</f>
        <v>4.8396530675512391E-3</v>
      </c>
      <c r="F136" s="37">
        <f>+'C Liability Recon'!E137</f>
        <v>564432</v>
      </c>
      <c r="G136" s="37">
        <f>+'C Liability Recon'!F137</f>
        <v>229140</v>
      </c>
      <c r="H136" s="16">
        <f>ROUND(H$313*'A Employer Allocation - No 158'!$G138,0)</f>
        <v>0</v>
      </c>
      <c r="I136" s="16">
        <f>ROUND(I$313*'A Employer Allocation - No 158'!$G138,0)</f>
        <v>0</v>
      </c>
      <c r="J136" s="16">
        <f>ROUND(J$313*'A Employer Allocation - No 158'!$G138,0)</f>
        <v>0</v>
      </c>
      <c r="K136" s="16">
        <f>ROUND(K$313*'A Employer Allocation - No 158'!$G138,0)</f>
        <v>0</v>
      </c>
      <c r="L136" s="16">
        <f>ROUND(L$313*'A Employer Allocation - No 158'!$G138,0)</f>
        <v>-46564</v>
      </c>
      <c r="M136" s="16">
        <f>ROUND(M$313*'A Employer Allocation - No 158'!$G138,0)</f>
        <v>0</v>
      </c>
      <c r="N136" s="16">
        <f>ROUND(N$313*'A Employer Allocation - No 158'!$G138,0)</f>
        <v>-245431</v>
      </c>
      <c r="O136" s="38">
        <v>-66861</v>
      </c>
      <c r="P136" s="37">
        <f t="shared" si="2"/>
        <v>434716</v>
      </c>
    </row>
    <row r="137" spans="1:16" s="10" customFormat="1" x14ac:dyDescent="0.2">
      <c r="A137" s="117"/>
      <c r="B137" s="11">
        <f>+'C Liability Recon'!A138</f>
        <v>284</v>
      </c>
      <c r="C137" s="33" t="str">
        <f>+'C Liability Recon'!B138</f>
        <v>Eastern Shore Community Coll</v>
      </c>
      <c r="D137" s="11"/>
      <c r="E137" s="34">
        <f>VLOOKUP(B137,'A Employer Allocation - No 158'!$A$6:$G$312,7,0)</f>
        <v>6.3232104407306056E-4</v>
      </c>
      <c r="F137" s="37">
        <f>+'C Liability Recon'!E138</f>
        <v>73745</v>
      </c>
      <c r="G137" s="37">
        <f>+'C Liability Recon'!F138</f>
        <v>29938</v>
      </c>
      <c r="H137" s="16">
        <f>ROUND(H$313*'A Employer Allocation - No 158'!$G139,0)</f>
        <v>0</v>
      </c>
      <c r="I137" s="16">
        <f>ROUND(I$313*'A Employer Allocation - No 158'!$G139,0)</f>
        <v>0</v>
      </c>
      <c r="J137" s="16">
        <f>ROUND(J$313*'A Employer Allocation - No 158'!$G139,0)</f>
        <v>0</v>
      </c>
      <c r="K137" s="16">
        <f>ROUND(K$313*'A Employer Allocation - No 158'!$G139,0)</f>
        <v>0</v>
      </c>
      <c r="L137" s="16">
        <f>ROUND(L$313*'A Employer Allocation - No 158'!$G139,0)</f>
        <v>-6084</v>
      </c>
      <c r="M137" s="16">
        <f>ROUND(M$313*'A Employer Allocation - No 158'!$G139,0)</f>
        <v>0</v>
      </c>
      <c r="N137" s="16">
        <f>ROUND(N$313*'A Employer Allocation - No 158'!$G139,0)</f>
        <v>-32067</v>
      </c>
      <c r="O137" s="38">
        <v>5111</v>
      </c>
      <c r="P137" s="37">
        <f t="shared" si="2"/>
        <v>70643</v>
      </c>
    </row>
    <row r="138" spans="1:16" s="10" customFormat="1" x14ac:dyDescent="0.2">
      <c r="A138" s="117"/>
      <c r="B138" s="11">
        <f>+'C Liability Recon'!A139</f>
        <v>285</v>
      </c>
      <c r="C138" s="33" t="str">
        <f>+'C Liability Recon'!B139</f>
        <v xml:space="preserve">Patrick Henry Comm Coll       </v>
      </c>
      <c r="D138" s="11"/>
      <c r="E138" s="34">
        <f>VLOOKUP(B138,'A Employer Allocation - No 158'!$A$6:$G$312,7,0)</f>
        <v>2.0324047290528886E-3</v>
      </c>
      <c r="F138" s="37">
        <f>+'C Liability Recon'!E139</f>
        <v>237032</v>
      </c>
      <c r="G138" s="37">
        <f>+'C Liability Recon'!F139</f>
        <v>96227</v>
      </c>
      <c r="H138" s="16">
        <f>ROUND(H$313*'A Employer Allocation - No 158'!$G140,0)</f>
        <v>0</v>
      </c>
      <c r="I138" s="16">
        <f>ROUND(I$313*'A Employer Allocation - No 158'!$G140,0)</f>
        <v>0</v>
      </c>
      <c r="J138" s="16">
        <f>ROUND(J$313*'A Employer Allocation - No 158'!$G140,0)</f>
        <v>0</v>
      </c>
      <c r="K138" s="16">
        <f>ROUND(K$313*'A Employer Allocation - No 158'!$G140,0)</f>
        <v>0</v>
      </c>
      <c r="L138" s="16">
        <f>ROUND(L$313*'A Employer Allocation - No 158'!$G140,0)</f>
        <v>-19554</v>
      </c>
      <c r="M138" s="16">
        <f>ROUND(M$313*'A Employer Allocation - No 158'!$G140,0)</f>
        <v>0</v>
      </c>
      <c r="N138" s="16">
        <f>ROUND(N$313*'A Employer Allocation - No 158'!$G140,0)</f>
        <v>-103068</v>
      </c>
      <c r="O138" s="38">
        <v>30742</v>
      </c>
      <c r="P138" s="37">
        <f t="shared" si="2"/>
        <v>241379</v>
      </c>
    </row>
    <row r="139" spans="1:16" s="10" customFormat="1" x14ac:dyDescent="0.2">
      <c r="A139" s="117"/>
      <c r="B139" s="11">
        <f>+'C Liability Recon'!A140</f>
        <v>286</v>
      </c>
      <c r="C139" s="33" t="str">
        <f>+'C Liability Recon'!B140</f>
        <v>Va Western Community College</v>
      </c>
      <c r="D139" s="11"/>
      <c r="E139" s="34">
        <f>VLOOKUP(B139,'A Employer Allocation - No 158'!$A$6:$G$312,7,0)</f>
        <v>2.8283206299800252E-3</v>
      </c>
      <c r="F139" s="37">
        <f>+'C Liability Recon'!E140</f>
        <v>329857</v>
      </c>
      <c r="G139" s="37">
        <f>+'C Liability Recon'!F140</f>
        <v>133911</v>
      </c>
      <c r="H139" s="16">
        <f>ROUND(H$313*'A Employer Allocation - No 158'!$G141,0)</f>
        <v>0</v>
      </c>
      <c r="I139" s="16">
        <f>ROUND(I$313*'A Employer Allocation - No 158'!$G141,0)</f>
        <v>0</v>
      </c>
      <c r="J139" s="16">
        <f>ROUND(J$313*'A Employer Allocation - No 158'!$G141,0)</f>
        <v>0</v>
      </c>
      <c r="K139" s="16">
        <f>ROUND(K$313*'A Employer Allocation - No 158'!$G141,0)</f>
        <v>0</v>
      </c>
      <c r="L139" s="16">
        <f>ROUND(L$313*'A Employer Allocation - No 158'!$G141,0)</f>
        <v>-27212</v>
      </c>
      <c r="M139" s="16">
        <f>ROUND(M$313*'A Employer Allocation - No 158'!$G141,0)</f>
        <v>0</v>
      </c>
      <c r="N139" s="16">
        <f>ROUND(N$313*'A Employer Allocation - No 158'!$G141,0)</f>
        <v>-143431</v>
      </c>
      <c r="O139" s="38">
        <v>-29420</v>
      </c>
      <c r="P139" s="37">
        <f t="shared" si="2"/>
        <v>263705</v>
      </c>
    </row>
    <row r="140" spans="1:16" s="10" customFormat="1" x14ac:dyDescent="0.2">
      <c r="A140" s="117"/>
      <c r="B140" s="11">
        <f>+'C Liability Recon'!A141</f>
        <v>287</v>
      </c>
      <c r="C140" s="33" t="str">
        <f>+'C Liability Recon'!B141</f>
        <v xml:space="preserve">Dabney S Lancaster Comm Coll  </v>
      </c>
      <c r="D140" s="11"/>
      <c r="E140" s="34">
        <f>VLOOKUP(B140,'A Employer Allocation - No 158'!$A$6:$G$312,7,0)</f>
        <v>8.312831506757368E-4</v>
      </c>
      <c r="F140" s="37">
        <f>+'C Liability Recon'!E141</f>
        <v>96950</v>
      </c>
      <c r="G140" s="37">
        <f>+'C Liability Recon'!F141</f>
        <v>39358</v>
      </c>
      <c r="H140" s="16">
        <f>ROUND(H$313*'A Employer Allocation - No 158'!$G142,0)</f>
        <v>0</v>
      </c>
      <c r="I140" s="16">
        <f>ROUND(I$313*'A Employer Allocation - No 158'!$G142,0)</f>
        <v>0</v>
      </c>
      <c r="J140" s="16">
        <f>ROUND(J$313*'A Employer Allocation - No 158'!$G142,0)</f>
        <v>0</v>
      </c>
      <c r="K140" s="16">
        <f>ROUND(K$313*'A Employer Allocation - No 158'!$G142,0)</f>
        <v>0</v>
      </c>
      <c r="L140" s="16">
        <f>ROUND(L$313*'A Employer Allocation - No 158'!$G142,0)</f>
        <v>-7998</v>
      </c>
      <c r="M140" s="16">
        <f>ROUND(M$313*'A Employer Allocation - No 158'!$G142,0)</f>
        <v>0</v>
      </c>
      <c r="N140" s="16">
        <f>ROUND(N$313*'A Employer Allocation - No 158'!$G142,0)</f>
        <v>-42156</v>
      </c>
      <c r="O140" s="38">
        <v>3342</v>
      </c>
      <c r="P140" s="37">
        <f t="shared" si="2"/>
        <v>89496</v>
      </c>
    </row>
    <row r="141" spans="1:16" s="10" customFormat="1" x14ac:dyDescent="0.2">
      <c r="A141" s="117"/>
      <c r="B141" s="11">
        <f>+'C Liability Recon'!A142</f>
        <v>288</v>
      </c>
      <c r="C141" s="33" t="str">
        <f>+'C Liability Recon'!B142</f>
        <v>Wytheville Community College</v>
      </c>
      <c r="D141" s="11"/>
      <c r="E141" s="34">
        <f>VLOOKUP(B141,'A Employer Allocation - No 158'!$A$6:$G$312,7,0)</f>
        <v>1.3702541651869585E-3</v>
      </c>
      <c r="F141" s="37">
        <f>+'C Liability Recon'!E142</f>
        <v>159808</v>
      </c>
      <c r="G141" s="37">
        <f>+'C Liability Recon'!F142</f>
        <v>64877</v>
      </c>
      <c r="H141" s="16">
        <f>ROUND(H$313*'A Employer Allocation - No 158'!$G143,0)</f>
        <v>0</v>
      </c>
      <c r="I141" s="16">
        <f>ROUND(I$313*'A Employer Allocation - No 158'!$G143,0)</f>
        <v>0</v>
      </c>
      <c r="J141" s="16">
        <f>ROUND(J$313*'A Employer Allocation - No 158'!$G143,0)</f>
        <v>0</v>
      </c>
      <c r="K141" s="16">
        <f>ROUND(K$313*'A Employer Allocation - No 158'!$G143,0)</f>
        <v>0</v>
      </c>
      <c r="L141" s="16">
        <f>ROUND(L$313*'A Employer Allocation - No 158'!$G143,0)</f>
        <v>-13184</v>
      </c>
      <c r="M141" s="16">
        <f>ROUND(M$313*'A Employer Allocation - No 158'!$G143,0)</f>
        <v>0</v>
      </c>
      <c r="N141" s="16">
        <f>ROUND(N$313*'A Employer Allocation - No 158'!$G143,0)</f>
        <v>-69489</v>
      </c>
      <c r="O141" s="38">
        <v>4988</v>
      </c>
      <c r="P141" s="37">
        <f t="shared" si="2"/>
        <v>147000</v>
      </c>
    </row>
    <row r="142" spans="1:16" s="10" customFormat="1" x14ac:dyDescent="0.2">
      <c r="A142" s="117"/>
      <c r="B142" s="11">
        <f>+'C Liability Recon'!A143</f>
        <v>290</v>
      </c>
      <c r="C142" s="33" t="str">
        <f>+'C Liability Recon'!B143</f>
        <v>John Tyler Community College</v>
      </c>
      <c r="D142" s="11"/>
      <c r="E142" s="34">
        <f>VLOOKUP(B142,'A Employer Allocation - No 158'!$A$6:$G$312,7,0)</f>
        <v>3.1522734947427742E-3</v>
      </c>
      <c r="F142" s="37">
        <f>+'C Liability Recon'!E143</f>
        <v>367639</v>
      </c>
      <c r="G142" s="37">
        <f>+'C Liability Recon'!F143</f>
        <v>149249</v>
      </c>
      <c r="H142" s="16">
        <f>ROUND(H$313*'A Employer Allocation - No 158'!$G144,0)</f>
        <v>0</v>
      </c>
      <c r="I142" s="16">
        <f>ROUND(I$313*'A Employer Allocation - No 158'!$G144,0)</f>
        <v>0</v>
      </c>
      <c r="J142" s="16">
        <f>ROUND(J$313*'A Employer Allocation - No 158'!$G144,0)</f>
        <v>0</v>
      </c>
      <c r="K142" s="16">
        <f>ROUND(K$313*'A Employer Allocation - No 158'!$G144,0)</f>
        <v>0</v>
      </c>
      <c r="L142" s="16">
        <f>ROUND(L$313*'A Employer Allocation - No 158'!$G144,0)</f>
        <v>-30329</v>
      </c>
      <c r="M142" s="16">
        <f>ROUND(M$313*'A Employer Allocation - No 158'!$G144,0)</f>
        <v>0</v>
      </c>
      <c r="N142" s="16">
        <f>ROUND(N$313*'A Employer Allocation - No 158'!$G144,0)</f>
        <v>-159860</v>
      </c>
      <c r="O142" s="38">
        <v>-16022</v>
      </c>
      <c r="P142" s="37">
        <f t="shared" si="2"/>
        <v>310677</v>
      </c>
    </row>
    <row r="143" spans="1:16" s="10" customFormat="1" x14ac:dyDescent="0.2">
      <c r="A143" s="117"/>
      <c r="B143" s="11">
        <f>+'C Liability Recon'!A144</f>
        <v>291</v>
      </c>
      <c r="C143" s="33" t="str">
        <f>+'C Liability Recon'!B144</f>
        <v>Blue Ridge Community College</v>
      </c>
      <c r="D143" s="11"/>
      <c r="E143" s="34">
        <f>VLOOKUP(B143,'A Employer Allocation - No 158'!$A$6:$G$312,7,0)</f>
        <v>2.0272757018824027E-3</v>
      </c>
      <c r="F143" s="37">
        <f>+'C Liability Recon'!E144</f>
        <v>236434</v>
      </c>
      <c r="G143" s="37">
        <f>+'C Liability Recon'!F144</f>
        <v>95984</v>
      </c>
      <c r="H143" s="16">
        <f>ROUND(H$313*'A Employer Allocation - No 158'!$G145,0)</f>
        <v>0</v>
      </c>
      <c r="I143" s="16">
        <f>ROUND(I$313*'A Employer Allocation - No 158'!$G145,0)</f>
        <v>0</v>
      </c>
      <c r="J143" s="16">
        <f>ROUND(J$313*'A Employer Allocation - No 158'!$G145,0)</f>
        <v>0</v>
      </c>
      <c r="K143" s="16">
        <f>ROUND(K$313*'A Employer Allocation - No 158'!$G145,0)</f>
        <v>0</v>
      </c>
      <c r="L143" s="16">
        <f>ROUND(L$313*'A Employer Allocation - No 158'!$G145,0)</f>
        <v>-19505</v>
      </c>
      <c r="M143" s="16">
        <f>ROUND(M$313*'A Employer Allocation - No 158'!$G145,0)</f>
        <v>0</v>
      </c>
      <c r="N143" s="16">
        <f>ROUND(N$313*'A Employer Allocation - No 158'!$G145,0)</f>
        <v>-102808</v>
      </c>
      <c r="O143" s="38">
        <v>-30817</v>
      </c>
      <c r="P143" s="37">
        <f t="shared" si="2"/>
        <v>179288</v>
      </c>
    </row>
    <row r="144" spans="1:16" s="10" customFormat="1" x14ac:dyDescent="0.2">
      <c r="A144" s="117"/>
      <c r="B144" s="11">
        <f>+'C Liability Recon'!A145</f>
        <v>292</v>
      </c>
      <c r="C144" s="33" t="str">
        <f>+'C Liability Recon'!B145</f>
        <v>Central Va Community College</v>
      </c>
      <c r="D144" s="11"/>
      <c r="E144" s="34">
        <f>VLOOKUP(B144,'A Employer Allocation - No 158'!$A$6:$G$312,7,0)</f>
        <v>1.5739558746081426E-3</v>
      </c>
      <c r="F144" s="37">
        <f>+'C Liability Recon'!E145</f>
        <v>183565</v>
      </c>
      <c r="G144" s="37">
        <f>+'C Liability Recon'!F145</f>
        <v>74521</v>
      </c>
      <c r="H144" s="16">
        <f>ROUND(H$313*'A Employer Allocation - No 158'!$G146,0)</f>
        <v>0</v>
      </c>
      <c r="I144" s="16">
        <f>ROUND(I$313*'A Employer Allocation - No 158'!$G146,0)</f>
        <v>0</v>
      </c>
      <c r="J144" s="16">
        <f>ROUND(J$313*'A Employer Allocation - No 158'!$G146,0)</f>
        <v>0</v>
      </c>
      <c r="K144" s="16">
        <f>ROUND(K$313*'A Employer Allocation - No 158'!$G146,0)</f>
        <v>0</v>
      </c>
      <c r="L144" s="16">
        <f>ROUND(L$313*'A Employer Allocation - No 158'!$G146,0)</f>
        <v>-15144</v>
      </c>
      <c r="M144" s="16">
        <f>ROUND(M$313*'A Employer Allocation - No 158'!$G146,0)</f>
        <v>0</v>
      </c>
      <c r="N144" s="16">
        <f>ROUND(N$313*'A Employer Allocation - No 158'!$G146,0)</f>
        <v>-79819</v>
      </c>
      <c r="O144" s="38">
        <v>-13691</v>
      </c>
      <c r="P144" s="37">
        <f t="shared" si="2"/>
        <v>149432</v>
      </c>
    </row>
    <row r="145" spans="1:16" s="10" customFormat="1" x14ac:dyDescent="0.2">
      <c r="A145" s="117"/>
      <c r="B145" s="11">
        <f>+'C Liability Recon'!A146</f>
        <v>293</v>
      </c>
      <c r="C145" s="33" t="str">
        <f>+'C Liability Recon'!B146</f>
        <v>Thomas Nelson Comm College</v>
      </c>
      <c r="D145" s="11"/>
      <c r="E145" s="34">
        <f>VLOOKUP(B145,'A Employer Allocation - No 158'!$A$6:$G$312,7,0)</f>
        <v>4.1088577863541698E-3</v>
      </c>
      <c r="F145" s="37">
        <f>+'C Liability Recon'!E146</f>
        <v>479202</v>
      </c>
      <c r="G145" s="37">
        <f>+'C Liability Recon'!F146</f>
        <v>194540</v>
      </c>
      <c r="H145" s="16">
        <f>ROUND(H$313*'A Employer Allocation - No 158'!$G147,0)</f>
        <v>0</v>
      </c>
      <c r="I145" s="16">
        <f>ROUND(I$313*'A Employer Allocation - No 158'!$G147,0)</f>
        <v>0</v>
      </c>
      <c r="J145" s="16">
        <f>ROUND(J$313*'A Employer Allocation - No 158'!$G147,0)</f>
        <v>0</v>
      </c>
      <c r="K145" s="16">
        <f>ROUND(K$313*'A Employer Allocation - No 158'!$G147,0)</f>
        <v>0</v>
      </c>
      <c r="L145" s="16">
        <f>ROUND(L$313*'A Employer Allocation - No 158'!$G147,0)</f>
        <v>-39533</v>
      </c>
      <c r="M145" s="16">
        <f>ROUND(M$313*'A Employer Allocation - No 158'!$G147,0)</f>
        <v>0</v>
      </c>
      <c r="N145" s="16">
        <f>ROUND(N$313*'A Employer Allocation - No 158'!$G147,0)</f>
        <v>-208371</v>
      </c>
      <c r="O145" s="38">
        <v>29104</v>
      </c>
      <c r="P145" s="37">
        <f t="shared" si="2"/>
        <v>454942</v>
      </c>
    </row>
    <row r="146" spans="1:16" s="10" customFormat="1" x14ac:dyDescent="0.2">
      <c r="A146" s="117"/>
      <c r="B146" s="11">
        <f>+'C Liability Recon'!A147</f>
        <v>294</v>
      </c>
      <c r="C146" s="33" t="str">
        <f>+'C Liability Recon'!B147</f>
        <v>Southwest Virginia Comm Coll</v>
      </c>
      <c r="D146" s="11"/>
      <c r="E146" s="34">
        <f>VLOOKUP(B146,'A Employer Allocation - No 158'!$A$6:$G$312,7,0)</f>
        <v>1.5698553518524109E-3</v>
      </c>
      <c r="F146" s="37">
        <f>+'C Liability Recon'!E147</f>
        <v>183087</v>
      </c>
      <c r="G146" s="37">
        <f>+'C Liability Recon'!F147</f>
        <v>74327</v>
      </c>
      <c r="H146" s="16">
        <f>ROUND(H$313*'A Employer Allocation - No 158'!$G148,0)</f>
        <v>0</v>
      </c>
      <c r="I146" s="16">
        <f>ROUND(I$313*'A Employer Allocation - No 158'!$G148,0)</f>
        <v>0</v>
      </c>
      <c r="J146" s="16">
        <f>ROUND(J$313*'A Employer Allocation - No 158'!$G148,0)</f>
        <v>0</v>
      </c>
      <c r="K146" s="16">
        <f>ROUND(K$313*'A Employer Allocation - No 158'!$G148,0)</f>
        <v>0</v>
      </c>
      <c r="L146" s="16">
        <f>ROUND(L$313*'A Employer Allocation - No 158'!$G148,0)</f>
        <v>-15104</v>
      </c>
      <c r="M146" s="16">
        <f>ROUND(M$313*'A Employer Allocation - No 158'!$G148,0)</f>
        <v>0</v>
      </c>
      <c r="N146" s="16">
        <f>ROUND(N$313*'A Employer Allocation - No 158'!$G148,0)</f>
        <v>-79611</v>
      </c>
      <c r="O146" s="38">
        <v>23177</v>
      </c>
      <c r="P146" s="37">
        <f t="shared" si="2"/>
        <v>185876</v>
      </c>
    </row>
    <row r="147" spans="1:16" s="10" customFormat="1" x14ac:dyDescent="0.2">
      <c r="A147" s="117"/>
      <c r="B147" s="11">
        <f>+'C Liability Recon'!A148</f>
        <v>295</v>
      </c>
      <c r="C147" s="33" t="str">
        <f>+'C Liability Recon'!B148</f>
        <v xml:space="preserve">Tidewater Community College   </v>
      </c>
      <c r="D147" s="11"/>
      <c r="E147" s="34">
        <f>VLOOKUP(B147,'A Employer Allocation - No 158'!$A$6:$G$312,7,0)</f>
        <v>1.0247874364285712E-2</v>
      </c>
      <c r="F147" s="37">
        <f>+'C Liability Recon'!E148</f>
        <v>1195175</v>
      </c>
      <c r="G147" s="37">
        <f>+'C Liability Recon'!F148</f>
        <v>485200</v>
      </c>
      <c r="H147" s="16">
        <f>ROUND(H$313*'A Employer Allocation - No 158'!$G149,0)</f>
        <v>0</v>
      </c>
      <c r="I147" s="16">
        <f>ROUND(I$313*'A Employer Allocation - No 158'!$G149,0)</f>
        <v>0</v>
      </c>
      <c r="J147" s="16">
        <f>ROUND(J$313*'A Employer Allocation - No 158'!$G149,0)</f>
        <v>0</v>
      </c>
      <c r="K147" s="16">
        <f>ROUND(K$313*'A Employer Allocation - No 158'!$G149,0)</f>
        <v>0</v>
      </c>
      <c r="L147" s="16">
        <f>ROUND(L$313*'A Employer Allocation - No 158'!$G149,0)</f>
        <v>-98598</v>
      </c>
      <c r="M147" s="16">
        <f>ROUND(M$313*'A Employer Allocation - No 158'!$G149,0)</f>
        <v>0</v>
      </c>
      <c r="N147" s="16">
        <f>ROUND(N$313*'A Employer Allocation - No 158'!$G149,0)</f>
        <v>-519695</v>
      </c>
      <c r="O147" s="38">
        <v>-13712</v>
      </c>
      <c r="P147" s="37">
        <f t="shared" si="2"/>
        <v>1048370</v>
      </c>
    </row>
    <row r="148" spans="1:16" s="10" customFormat="1" x14ac:dyDescent="0.2">
      <c r="A148" s="117"/>
      <c r="B148" s="11">
        <f>+'C Liability Recon'!A149</f>
        <v>296</v>
      </c>
      <c r="C148" s="33" t="str">
        <f>+'C Liability Recon'!B149</f>
        <v>VA Highlands Community College</v>
      </c>
      <c r="D148" s="11"/>
      <c r="E148" s="34">
        <f>VLOOKUP(B148,'A Employer Allocation - No 158'!$A$6:$G$312,7,0)</f>
        <v>1.4017021094525298E-3</v>
      </c>
      <c r="F148" s="37">
        <f>+'C Liability Recon'!E149</f>
        <v>163476</v>
      </c>
      <c r="G148" s="37">
        <f>+'C Liability Recon'!F149</f>
        <v>66366</v>
      </c>
      <c r="H148" s="16">
        <f>ROUND(H$313*'A Employer Allocation - No 158'!$G150,0)</f>
        <v>0</v>
      </c>
      <c r="I148" s="16">
        <f>ROUND(I$313*'A Employer Allocation - No 158'!$G150,0)</f>
        <v>0</v>
      </c>
      <c r="J148" s="16">
        <f>ROUND(J$313*'A Employer Allocation - No 158'!$G150,0)</f>
        <v>0</v>
      </c>
      <c r="K148" s="16">
        <f>ROUND(K$313*'A Employer Allocation - No 158'!$G150,0)</f>
        <v>0</v>
      </c>
      <c r="L148" s="16">
        <f>ROUND(L$313*'A Employer Allocation - No 158'!$G150,0)</f>
        <v>-13486</v>
      </c>
      <c r="M148" s="16">
        <f>ROUND(M$313*'A Employer Allocation - No 158'!$G150,0)</f>
        <v>0</v>
      </c>
      <c r="N148" s="16">
        <f>ROUND(N$313*'A Employer Allocation - No 158'!$G150,0)</f>
        <v>-71084</v>
      </c>
      <c r="O148" s="38">
        <v>17334</v>
      </c>
      <c r="P148" s="37">
        <f t="shared" si="2"/>
        <v>162606</v>
      </c>
    </row>
    <row r="149" spans="1:16" s="10" customFormat="1" x14ac:dyDescent="0.2">
      <c r="A149" s="117"/>
      <c r="B149" s="11">
        <f>+'C Liability Recon'!A150</f>
        <v>297</v>
      </c>
      <c r="C149" s="33" t="str">
        <f>+'C Liability Recon'!B150</f>
        <v>Germanna Community College</v>
      </c>
      <c r="D149" s="11"/>
      <c r="E149" s="34">
        <f>VLOOKUP(B149,'A Employer Allocation - No 158'!$A$6:$G$312,7,0)</f>
        <v>2.4163038820570436E-3</v>
      </c>
      <c r="F149" s="37">
        <f>+'C Liability Recon'!E150</f>
        <v>281805</v>
      </c>
      <c r="G149" s="37">
        <f>+'C Liability Recon'!F150</f>
        <v>114403</v>
      </c>
      <c r="H149" s="16">
        <f>ROUND(H$313*'A Employer Allocation - No 158'!$G151,0)</f>
        <v>0</v>
      </c>
      <c r="I149" s="16">
        <f>ROUND(I$313*'A Employer Allocation - No 158'!$G151,0)</f>
        <v>0</v>
      </c>
      <c r="J149" s="16">
        <f>ROUND(J$313*'A Employer Allocation - No 158'!$G151,0)</f>
        <v>0</v>
      </c>
      <c r="K149" s="16">
        <f>ROUND(K$313*'A Employer Allocation - No 158'!$G151,0)</f>
        <v>0</v>
      </c>
      <c r="L149" s="16">
        <f>ROUND(L$313*'A Employer Allocation - No 158'!$G151,0)</f>
        <v>-23248</v>
      </c>
      <c r="M149" s="16">
        <f>ROUND(M$313*'A Employer Allocation - No 158'!$G151,0)</f>
        <v>0</v>
      </c>
      <c r="N149" s="16">
        <f>ROUND(N$313*'A Employer Allocation - No 158'!$G151,0)</f>
        <v>-122537</v>
      </c>
      <c r="O149" s="38">
        <v>20657</v>
      </c>
      <c r="P149" s="37">
        <f t="shared" si="2"/>
        <v>271080</v>
      </c>
    </row>
    <row r="150" spans="1:16" s="10" customFormat="1" x14ac:dyDescent="0.2">
      <c r="A150" s="117"/>
      <c r="B150" s="11">
        <f>+'C Liability Recon'!A151</f>
        <v>298</v>
      </c>
      <c r="C150" s="33" t="str">
        <f>+'C Liability Recon'!B151</f>
        <v>Lord Fairfax Community College</v>
      </c>
      <c r="D150" s="11"/>
      <c r="E150" s="34">
        <f>VLOOKUP(B150,'A Employer Allocation - No 158'!$A$6:$G$312,7,0)</f>
        <v>2.6695424896775221E-3</v>
      </c>
      <c r="F150" s="37">
        <f>+'C Liability Recon'!E151</f>
        <v>311340</v>
      </c>
      <c r="G150" s="37">
        <f>+'C Liability Recon'!F151</f>
        <v>126393</v>
      </c>
      <c r="H150" s="16">
        <f>ROUND(H$313*'A Employer Allocation - No 158'!$G152,0)</f>
        <v>0</v>
      </c>
      <c r="I150" s="16">
        <f>ROUND(I$313*'A Employer Allocation - No 158'!$G152,0)</f>
        <v>0</v>
      </c>
      <c r="J150" s="16">
        <f>ROUND(J$313*'A Employer Allocation - No 158'!$G152,0)</f>
        <v>0</v>
      </c>
      <c r="K150" s="16">
        <f>ROUND(K$313*'A Employer Allocation - No 158'!$G152,0)</f>
        <v>0</v>
      </c>
      <c r="L150" s="16">
        <f>ROUND(L$313*'A Employer Allocation - No 158'!$G152,0)</f>
        <v>-25685</v>
      </c>
      <c r="M150" s="16">
        <f>ROUND(M$313*'A Employer Allocation - No 158'!$G152,0)</f>
        <v>0</v>
      </c>
      <c r="N150" s="16">
        <f>ROUND(N$313*'A Employer Allocation - No 158'!$G152,0)</f>
        <v>-135379</v>
      </c>
      <c r="O150" s="38">
        <v>7005</v>
      </c>
      <c r="P150" s="37">
        <f t="shared" si="2"/>
        <v>283674</v>
      </c>
    </row>
    <row r="151" spans="1:16" s="10" customFormat="1" x14ac:dyDescent="0.2">
      <c r="A151" s="117"/>
      <c r="B151" s="11">
        <f>+'C Liability Recon'!A152</f>
        <v>299</v>
      </c>
      <c r="C151" s="33" t="str">
        <f>+'C Liability Recon'!B152</f>
        <v>Mountain Empire Community Coll</v>
      </c>
      <c r="D151" s="11"/>
      <c r="E151" s="34">
        <f>VLOOKUP(B151,'A Employer Allocation - No 158'!$A$6:$G$312,7,0)</f>
        <v>1.4266117730758524E-3</v>
      </c>
      <c r="F151" s="37">
        <f>+'C Liability Recon'!E152</f>
        <v>166381</v>
      </c>
      <c r="G151" s="37">
        <f>+'C Liability Recon'!F152</f>
        <v>67545</v>
      </c>
      <c r="H151" s="16">
        <f>ROUND(H$313*'A Employer Allocation - No 158'!$G153,0)</f>
        <v>0</v>
      </c>
      <c r="I151" s="16">
        <f>ROUND(I$313*'A Employer Allocation - No 158'!$G153,0)</f>
        <v>0</v>
      </c>
      <c r="J151" s="16">
        <f>ROUND(J$313*'A Employer Allocation - No 158'!$G153,0)</f>
        <v>0</v>
      </c>
      <c r="K151" s="16">
        <f>ROUND(K$313*'A Employer Allocation - No 158'!$G153,0)</f>
        <v>0</v>
      </c>
      <c r="L151" s="16">
        <f>ROUND(L$313*'A Employer Allocation - No 158'!$G153,0)</f>
        <v>-13726</v>
      </c>
      <c r="M151" s="16">
        <f>ROUND(M$313*'A Employer Allocation - No 158'!$G153,0)</f>
        <v>0</v>
      </c>
      <c r="N151" s="16">
        <f>ROUND(N$313*'A Employer Allocation - No 158'!$G153,0)</f>
        <v>-72347</v>
      </c>
      <c r="O151" s="38">
        <v>-5422</v>
      </c>
      <c r="P151" s="37">
        <f t="shared" si="2"/>
        <v>142431</v>
      </c>
    </row>
    <row r="152" spans="1:16" s="10" customFormat="1" x14ac:dyDescent="0.2">
      <c r="A152" s="117"/>
      <c r="B152" s="11">
        <f>+'C Liability Recon'!A153</f>
        <v>301</v>
      </c>
      <c r="C152" s="33" t="str">
        <f>+'C Liability Recon'!B153</f>
        <v>Dept of Agri &amp; Cons Services</v>
      </c>
      <c r="D152" s="11"/>
      <c r="E152" s="34">
        <f>VLOOKUP(B152,'A Employer Allocation - No 158'!$A$6:$G$312,7,0)</f>
        <v>4.9934554442277231E-3</v>
      </c>
      <c r="F152" s="37">
        <f>+'C Liability Recon'!E153</f>
        <v>582370</v>
      </c>
      <c r="G152" s="37">
        <f>+'C Liability Recon'!F153</f>
        <v>236422</v>
      </c>
      <c r="H152" s="16">
        <f>ROUND(H$313*'A Employer Allocation - No 158'!$G154,0)</f>
        <v>0</v>
      </c>
      <c r="I152" s="16">
        <f>ROUND(I$313*'A Employer Allocation - No 158'!$G154,0)</f>
        <v>0</v>
      </c>
      <c r="J152" s="16">
        <f>ROUND(J$313*'A Employer Allocation - No 158'!$G154,0)</f>
        <v>0</v>
      </c>
      <c r="K152" s="16">
        <f>ROUND(K$313*'A Employer Allocation - No 158'!$G154,0)</f>
        <v>0</v>
      </c>
      <c r="L152" s="16">
        <f>ROUND(L$313*'A Employer Allocation - No 158'!$G154,0)</f>
        <v>-48044</v>
      </c>
      <c r="M152" s="16">
        <f>ROUND(M$313*'A Employer Allocation - No 158'!$G154,0)</f>
        <v>0</v>
      </c>
      <c r="N152" s="16">
        <f>ROUND(N$313*'A Employer Allocation - No 158'!$G154,0)</f>
        <v>-253231</v>
      </c>
      <c r="O152" s="38">
        <v>-1677</v>
      </c>
      <c r="P152" s="37">
        <f t="shared" si="2"/>
        <v>515840</v>
      </c>
    </row>
    <row r="153" spans="1:16" s="10" customFormat="1" x14ac:dyDescent="0.2">
      <c r="A153" s="117"/>
      <c r="B153" s="11">
        <f>+'C Liability Recon'!A154</f>
        <v>305</v>
      </c>
      <c r="C153" s="33" t="str">
        <f>+'C Liability Recon'!B154</f>
        <v>State Milk Commission</v>
      </c>
      <c r="D153" s="11"/>
      <c r="E153" s="34">
        <f>VLOOKUP(B153,'A Employer Allocation - No 158'!$A$6:$G$312,7,0)</f>
        <v>0</v>
      </c>
      <c r="F153" s="37">
        <f>+'C Liability Recon'!E154</f>
        <v>0</v>
      </c>
      <c r="G153" s="37">
        <f>+'C Liability Recon'!F154</f>
        <v>0</v>
      </c>
      <c r="H153" s="16">
        <f>ROUND(H$313*'A Employer Allocation - No 158'!$G155,0)</f>
        <v>0</v>
      </c>
      <c r="I153" s="16">
        <f>ROUND(I$313*'A Employer Allocation - No 158'!$G155,0)</f>
        <v>0</v>
      </c>
      <c r="J153" s="16">
        <f>ROUND(J$313*'A Employer Allocation - No 158'!$G155,0)</f>
        <v>0</v>
      </c>
      <c r="K153" s="16">
        <f>ROUND(K$313*'A Employer Allocation - No 158'!$G155,0)</f>
        <v>0</v>
      </c>
      <c r="L153" s="16">
        <f>ROUND(L$313*'A Employer Allocation - No 158'!$G155,0)</f>
        <v>0</v>
      </c>
      <c r="M153" s="16">
        <f>ROUND(M$313*'A Employer Allocation - No 158'!$G155,0)</f>
        <v>0</v>
      </c>
      <c r="N153" s="16">
        <f>ROUND(N$313*'A Employer Allocation - No 158'!$G155,0)</f>
        <v>0</v>
      </c>
      <c r="O153" s="38">
        <v>0</v>
      </c>
      <c r="P153" s="37">
        <f t="shared" si="2"/>
        <v>0</v>
      </c>
    </row>
    <row r="154" spans="1:16" s="10" customFormat="1" x14ac:dyDescent="0.2">
      <c r="A154" s="117"/>
      <c r="B154" s="11">
        <f>+'C Liability Recon'!A155</f>
        <v>310</v>
      </c>
      <c r="C154" s="33" t="str">
        <f>+'C Liability Recon'!B155</f>
        <v>Va Economic Dev Partnership</v>
      </c>
      <c r="D154" s="11"/>
      <c r="E154" s="34">
        <f>VLOOKUP(B154,'A Employer Allocation - No 158'!$A$6:$G$312,7,0)</f>
        <v>1.187523535472802E-3</v>
      </c>
      <c r="F154" s="37">
        <f>+'C Liability Recon'!E155</f>
        <v>138497</v>
      </c>
      <c r="G154" s="37">
        <f>+'C Liability Recon'!F155</f>
        <v>56225</v>
      </c>
      <c r="H154" s="16">
        <f>ROUND(H$313*'A Employer Allocation - No 158'!$G156,0)</f>
        <v>0</v>
      </c>
      <c r="I154" s="16">
        <f>ROUND(I$313*'A Employer Allocation - No 158'!$G156,0)</f>
        <v>0</v>
      </c>
      <c r="J154" s="16">
        <f>ROUND(J$313*'A Employer Allocation - No 158'!$G156,0)</f>
        <v>0</v>
      </c>
      <c r="K154" s="16">
        <f>ROUND(K$313*'A Employer Allocation - No 158'!$G156,0)</f>
        <v>0</v>
      </c>
      <c r="L154" s="16">
        <f>ROUND(L$313*'A Employer Allocation - No 158'!$G156,0)</f>
        <v>-11426</v>
      </c>
      <c r="M154" s="16">
        <f>ROUND(M$313*'A Employer Allocation - No 158'!$G156,0)</f>
        <v>0</v>
      </c>
      <c r="N154" s="16">
        <f>ROUND(N$313*'A Employer Allocation - No 158'!$G156,0)</f>
        <v>-60222</v>
      </c>
      <c r="O154" s="38">
        <v>17693</v>
      </c>
      <c r="P154" s="37">
        <f t="shared" si="2"/>
        <v>140767</v>
      </c>
    </row>
    <row r="155" spans="1:16" s="10" customFormat="1" x14ac:dyDescent="0.2">
      <c r="A155" s="117"/>
      <c r="B155" s="11">
        <f>+'C Liability Recon'!A156</f>
        <v>311</v>
      </c>
      <c r="C155" s="33" t="str">
        <f>+'C Liability Recon'!B156</f>
        <v>Va National Defense Industrial</v>
      </c>
      <c r="D155" s="11"/>
      <c r="E155" s="34">
        <f>VLOOKUP(B155,'A Employer Allocation - No 158'!$A$6:$G$312,7,0)</f>
        <v>0</v>
      </c>
      <c r="F155" s="37">
        <f>+'C Liability Recon'!E156</f>
        <v>0</v>
      </c>
      <c r="G155" s="37">
        <f>+'C Liability Recon'!F156</f>
        <v>0</v>
      </c>
      <c r="H155" s="16">
        <f>ROUND(H$313*'A Employer Allocation - No 158'!$G157,0)</f>
        <v>0</v>
      </c>
      <c r="I155" s="16">
        <f>ROUND(I$313*'A Employer Allocation - No 158'!$G157,0)</f>
        <v>0</v>
      </c>
      <c r="J155" s="16">
        <f>ROUND(J$313*'A Employer Allocation - No 158'!$G157,0)</f>
        <v>0</v>
      </c>
      <c r="K155" s="16">
        <f>ROUND(K$313*'A Employer Allocation - No 158'!$G157,0)</f>
        <v>0</v>
      </c>
      <c r="L155" s="16">
        <f>ROUND(L$313*'A Employer Allocation - No 158'!$G157,0)</f>
        <v>0</v>
      </c>
      <c r="M155" s="16">
        <f>ROUND(M$313*'A Employer Allocation - No 158'!$G157,0)</f>
        <v>0</v>
      </c>
      <c r="N155" s="16">
        <f>ROUND(N$313*'A Employer Allocation - No 158'!$G157,0)</f>
        <v>0</v>
      </c>
      <c r="O155" s="38">
        <v>0</v>
      </c>
      <c r="P155" s="37">
        <f t="shared" si="2"/>
        <v>0</v>
      </c>
    </row>
    <row r="156" spans="1:16" s="10" customFormat="1" x14ac:dyDescent="0.2">
      <c r="A156" s="117"/>
      <c r="B156" s="11">
        <f>+'C Liability Recon'!A157</f>
        <v>319</v>
      </c>
      <c r="C156" s="33" t="str">
        <f>+'C Liability Recon'!B157</f>
        <v xml:space="preserve">Chippokes Plantation Farm Fd  </v>
      </c>
      <c r="D156" s="11"/>
      <c r="E156" s="34">
        <f>VLOOKUP(B156,'A Employer Allocation - No 158'!$A$6:$G$312,7,0)</f>
        <v>0</v>
      </c>
      <c r="F156" s="37">
        <f>+'C Liability Recon'!E157</f>
        <v>0</v>
      </c>
      <c r="G156" s="37">
        <f>+'C Liability Recon'!F157</f>
        <v>0</v>
      </c>
      <c r="H156" s="16">
        <f>ROUND(H$313*'A Employer Allocation - No 158'!$G158,0)</f>
        <v>0</v>
      </c>
      <c r="I156" s="16">
        <f>ROUND(I$313*'A Employer Allocation - No 158'!$G158,0)</f>
        <v>0</v>
      </c>
      <c r="J156" s="16">
        <f>ROUND(J$313*'A Employer Allocation - No 158'!$G158,0)</f>
        <v>0</v>
      </c>
      <c r="K156" s="16">
        <f>ROUND(K$313*'A Employer Allocation - No 158'!$G158,0)</f>
        <v>0</v>
      </c>
      <c r="L156" s="16">
        <f>ROUND(L$313*'A Employer Allocation - No 158'!$G158,0)</f>
        <v>0</v>
      </c>
      <c r="M156" s="16">
        <f>ROUND(M$313*'A Employer Allocation - No 158'!$G158,0)</f>
        <v>0</v>
      </c>
      <c r="N156" s="16">
        <f>ROUND(N$313*'A Employer Allocation - No 158'!$G158,0)</f>
        <v>0</v>
      </c>
      <c r="O156" s="38">
        <v>0</v>
      </c>
      <c r="P156" s="37">
        <f t="shared" si="2"/>
        <v>0</v>
      </c>
    </row>
    <row r="157" spans="1:16" s="10" customFormat="1" x14ac:dyDescent="0.2">
      <c r="A157" s="117"/>
      <c r="B157" s="11">
        <f>+'C Liability Recon'!A158</f>
        <v>320</v>
      </c>
      <c r="C157" s="33" t="str">
        <f>+'C Liability Recon'!B158</f>
        <v xml:space="preserve">Virginia Tourism Authority    </v>
      </c>
      <c r="D157" s="11"/>
      <c r="E157" s="34">
        <f>VLOOKUP(B157,'A Employer Allocation - No 158'!$A$6:$G$312,7,0)</f>
        <v>7.3282530022000488E-4</v>
      </c>
      <c r="F157" s="37">
        <f>+'C Liability Recon'!E158</f>
        <v>85467</v>
      </c>
      <c r="G157" s="37">
        <f>+'C Liability Recon'!F158</f>
        <v>34697</v>
      </c>
      <c r="H157" s="16">
        <f>ROUND(H$313*'A Employer Allocation - No 158'!$G159,0)</f>
        <v>0</v>
      </c>
      <c r="I157" s="16">
        <f>ROUND(I$313*'A Employer Allocation - No 158'!$G159,0)</f>
        <v>0</v>
      </c>
      <c r="J157" s="16">
        <f>ROUND(J$313*'A Employer Allocation - No 158'!$G159,0)</f>
        <v>0</v>
      </c>
      <c r="K157" s="16">
        <f>ROUND(K$313*'A Employer Allocation - No 158'!$G159,0)</f>
        <v>0</v>
      </c>
      <c r="L157" s="16">
        <f>ROUND(L$313*'A Employer Allocation - No 158'!$G159,0)</f>
        <v>-7051</v>
      </c>
      <c r="M157" s="16">
        <f>ROUND(M$313*'A Employer Allocation - No 158'!$G159,0)</f>
        <v>0</v>
      </c>
      <c r="N157" s="16">
        <f>ROUND(N$313*'A Employer Allocation - No 158'!$G159,0)</f>
        <v>-37163</v>
      </c>
      <c r="O157" s="38">
        <v>-792</v>
      </c>
      <c r="P157" s="37">
        <f t="shared" si="2"/>
        <v>75158</v>
      </c>
    </row>
    <row r="158" spans="1:16" s="10" customFormat="1" x14ac:dyDescent="0.2">
      <c r="A158" s="117"/>
      <c r="B158" s="11">
        <f>+'C Liability Recon'!A159</f>
        <v>325</v>
      </c>
      <c r="C158" s="33" t="str">
        <f>+'C Liability Recon'!B159</f>
        <v>Dept of Business Assistance</v>
      </c>
      <c r="D158" s="11"/>
      <c r="E158" s="34">
        <f>VLOOKUP(B158,'A Employer Allocation - No 158'!$A$6:$G$312,7,0)</f>
        <v>0</v>
      </c>
      <c r="F158" s="37">
        <f>+'C Liability Recon'!E159</f>
        <v>0</v>
      </c>
      <c r="G158" s="37">
        <f>+'C Liability Recon'!F159</f>
        <v>0</v>
      </c>
      <c r="H158" s="16">
        <f>ROUND(H$313*'A Employer Allocation - No 158'!$G160,0)</f>
        <v>0</v>
      </c>
      <c r="I158" s="16">
        <f>ROUND(I$313*'A Employer Allocation - No 158'!$G160,0)</f>
        <v>0</v>
      </c>
      <c r="J158" s="16">
        <f>ROUND(J$313*'A Employer Allocation - No 158'!$G160,0)</f>
        <v>0</v>
      </c>
      <c r="K158" s="16">
        <f>ROUND(K$313*'A Employer Allocation - No 158'!$G160,0)</f>
        <v>0</v>
      </c>
      <c r="L158" s="16">
        <f>ROUND(L$313*'A Employer Allocation - No 158'!$G160,0)</f>
        <v>0</v>
      </c>
      <c r="M158" s="16">
        <f>ROUND(M$313*'A Employer Allocation - No 158'!$G160,0)</f>
        <v>0</v>
      </c>
      <c r="N158" s="16">
        <f>ROUND(N$313*'A Employer Allocation - No 158'!$G160,0)</f>
        <v>0</v>
      </c>
      <c r="O158" s="38">
        <v>0</v>
      </c>
      <c r="P158" s="37">
        <f t="shared" si="2"/>
        <v>0</v>
      </c>
    </row>
    <row r="159" spans="1:16" s="10" customFormat="1" x14ac:dyDescent="0.2">
      <c r="A159" s="117"/>
      <c r="B159" s="11">
        <f>+'C Liability Recon'!A160</f>
        <v>326</v>
      </c>
      <c r="C159" s="33" t="str">
        <f>+'C Liability Recon'!B160</f>
        <v xml:space="preserve">Off of Workforce Development  </v>
      </c>
      <c r="D159" s="11"/>
      <c r="E159" s="34">
        <f>VLOOKUP(B159,'A Employer Allocation - No 158'!$A$6:$G$312,7,0)</f>
        <v>0</v>
      </c>
      <c r="F159" s="37">
        <f>+'C Liability Recon'!E160</f>
        <v>0</v>
      </c>
      <c r="G159" s="37">
        <f>+'C Liability Recon'!F160</f>
        <v>0</v>
      </c>
      <c r="H159" s="16">
        <f>ROUND(H$313*'A Employer Allocation - No 158'!$G161,0)</f>
        <v>0</v>
      </c>
      <c r="I159" s="16">
        <f>ROUND(I$313*'A Employer Allocation - No 158'!$G161,0)</f>
        <v>0</v>
      </c>
      <c r="J159" s="16">
        <f>ROUND(J$313*'A Employer Allocation - No 158'!$G161,0)</f>
        <v>0</v>
      </c>
      <c r="K159" s="16">
        <f>ROUND(K$313*'A Employer Allocation - No 158'!$G161,0)</f>
        <v>0</v>
      </c>
      <c r="L159" s="16">
        <f>ROUND(L$313*'A Employer Allocation - No 158'!$G161,0)</f>
        <v>0</v>
      </c>
      <c r="M159" s="16">
        <f>ROUND(M$313*'A Employer Allocation - No 158'!$G161,0)</f>
        <v>0</v>
      </c>
      <c r="N159" s="16">
        <f>ROUND(N$313*'A Employer Allocation - No 158'!$G161,0)</f>
        <v>0</v>
      </c>
      <c r="O159" s="38">
        <v>0</v>
      </c>
      <c r="P159" s="37">
        <f t="shared" si="2"/>
        <v>0</v>
      </c>
    </row>
    <row r="160" spans="1:16" s="10" customFormat="1" x14ac:dyDescent="0.2">
      <c r="A160" s="117"/>
      <c r="B160" s="11">
        <f>+'C Liability Recon'!A161</f>
        <v>330</v>
      </c>
      <c r="C160" s="33" t="str">
        <f>+'C Liability Recon'!B161</f>
        <v>Virginia-Israel Advisory Board</v>
      </c>
      <c r="D160" s="11"/>
      <c r="E160" s="34">
        <f>VLOOKUP(B160,'A Employer Allocation - No 158'!$A$6:$G$312,7,0)</f>
        <v>1.2330485917093896E-5</v>
      </c>
      <c r="F160" s="37">
        <f>+'C Liability Recon'!E161</f>
        <v>1438</v>
      </c>
      <c r="G160" s="37">
        <f>+'C Liability Recon'!F161</f>
        <v>584</v>
      </c>
      <c r="H160" s="16">
        <f>ROUND(H$313*'A Employer Allocation - No 158'!$G162,0)</f>
        <v>0</v>
      </c>
      <c r="I160" s="16">
        <f>ROUND(I$313*'A Employer Allocation - No 158'!$G162,0)</f>
        <v>0</v>
      </c>
      <c r="J160" s="16">
        <f>ROUND(J$313*'A Employer Allocation - No 158'!$G162,0)</f>
        <v>0</v>
      </c>
      <c r="K160" s="16">
        <f>ROUND(K$313*'A Employer Allocation - No 158'!$G162,0)</f>
        <v>0</v>
      </c>
      <c r="L160" s="16">
        <f>ROUND(L$313*'A Employer Allocation - No 158'!$G162,0)</f>
        <v>-119</v>
      </c>
      <c r="M160" s="16">
        <f>ROUND(M$313*'A Employer Allocation - No 158'!$G162,0)</f>
        <v>0</v>
      </c>
      <c r="N160" s="16">
        <f>ROUND(N$313*'A Employer Allocation - No 158'!$G162,0)</f>
        <v>-625</v>
      </c>
      <c r="O160" s="38">
        <v>17</v>
      </c>
      <c r="P160" s="37">
        <f t="shared" si="2"/>
        <v>1295</v>
      </c>
    </row>
    <row r="161" spans="1:16" s="10" customFormat="1" x14ac:dyDescent="0.2">
      <c r="A161" s="117"/>
      <c r="B161" s="11">
        <f>+'C Liability Recon'!A162</f>
        <v>350</v>
      </c>
      <c r="C161" s="33" t="str">
        <f>+'C Liability Recon'!B162</f>
        <v>Dept Small Bus/Supplier Div</v>
      </c>
      <c r="D161" s="11"/>
      <c r="E161" s="34">
        <f>VLOOKUP(B161,'A Employer Allocation - No 158'!$A$6:$G$312,7,0)</f>
        <v>3.1394446613257479E-4</v>
      </c>
      <c r="F161" s="37">
        <f>+'C Liability Recon'!E162</f>
        <v>36614</v>
      </c>
      <c r="G161" s="37">
        <f>+'C Liability Recon'!F162</f>
        <v>14864</v>
      </c>
      <c r="H161" s="16">
        <f>ROUND(H$313*'A Employer Allocation - No 158'!$G163,0)</f>
        <v>0</v>
      </c>
      <c r="I161" s="16">
        <f>ROUND(I$313*'A Employer Allocation - No 158'!$G163,0)</f>
        <v>0</v>
      </c>
      <c r="J161" s="16">
        <f>ROUND(J$313*'A Employer Allocation - No 158'!$G163,0)</f>
        <v>0</v>
      </c>
      <c r="K161" s="16">
        <f>ROUND(K$313*'A Employer Allocation - No 158'!$G163,0)</f>
        <v>0</v>
      </c>
      <c r="L161" s="16">
        <f>ROUND(L$313*'A Employer Allocation - No 158'!$G163,0)</f>
        <v>-3021</v>
      </c>
      <c r="M161" s="16">
        <f>ROUND(M$313*'A Employer Allocation - No 158'!$G163,0)</f>
        <v>0</v>
      </c>
      <c r="N161" s="16">
        <f>ROUND(N$313*'A Employer Allocation - No 158'!$G163,0)</f>
        <v>-15921</v>
      </c>
      <c r="O161" s="38">
        <v>6484</v>
      </c>
      <c r="P161" s="37">
        <f t="shared" si="2"/>
        <v>39020</v>
      </c>
    </row>
    <row r="162" spans="1:16" s="10" customFormat="1" x14ac:dyDescent="0.2">
      <c r="A162" s="117"/>
      <c r="B162" s="11">
        <f>+'C Liability Recon'!A163</f>
        <v>360</v>
      </c>
      <c r="C162" s="33" t="str">
        <f>+'C Liability Recon'!B163</f>
        <v>Fort Monroe Authority</v>
      </c>
      <c r="D162" s="11"/>
      <c r="E162" s="34">
        <f>VLOOKUP(B162,'A Employer Allocation - No 158'!$A$6:$G$312,7,0)</f>
        <v>2.2229865007147257E-4</v>
      </c>
      <c r="F162" s="37">
        <f>+'C Liability Recon'!E163</f>
        <v>25926</v>
      </c>
      <c r="G162" s="37">
        <f>+'C Liability Recon'!F163</f>
        <v>10525</v>
      </c>
      <c r="H162" s="16">
        <f>ROUND(H$313*'A Employer Allocation - No 158'!$G164,0)</f>
        <v>0</v>
      </c>
      <c r="I162" s="16">
        <f>ROUND(I$313*'A Employer Allocation - No 158'!$G164,0)</f>
        <v>0</v>
      </c>
      <c r="J162" s="16">
        <f>ROUND(J$313*'A Employer Allocation - No 158'!$G164,0)</f>
        <v>0</v>
      </c>
      <c r="K162" s="16">
        <f>ROUND(K$313*'A Employer Allocation - No 158'!$G164,0)</f>
        <v>0</v>
      </c>
      <c r="L162" s="16">
        <f>ROUND(L$313*'A Employer Allocation - No 158'!$G164,0)</f>
        <v>-2139</v>
      </c>
      <c r="M162" s="16">
        <f>ROUND(M$313*'A Employer Allocation - No 158'!$G164,0)</f>
        <v>0</v>
      </c>
      <c r="N162" s="16">
        <f>ROUND(N$313*'A Employer Allocation - No 158'!$G164,0)</f>
        <v>-11273</v>
      </c>
      <c r="O162" s="38">
        <v>-73</v>
      </c>
      <c r="P162" s="37">
        <f t="shared" si="2"/>
        <v>22966</v>
      </c>
    </row>
    <row r="163" spans="1:16" s="10" customFormat="1" x14ac:dyDescent="0.2">
      <c r="A163" s="117"/>
      <c r="B163" s="11">
        <f>+'C Liability Recon'!A164</f>
        <v>400</v>
      </c>
      <c r="C163" s="33" t="str">
        <f>+'C Liability Recon'!B164</f>
        <v>Jamestown-Yorktown Commemor</v>
      </c>
      <c r="D163" s="11"/>
      <c r="E163" s="34">
        <f>VLOOKUP(B163,'A Employer Allocation - No 158'!$A$6:$G$312,7,0)</f>
        <v>3.1417098772345318E-5</v>
      </c>
      <c r="F163" s="37">
        <f>+'C Liability Recon'!E164</f>
        <v>3664</v>
      </c>
      <c r="G163" s="37">
        <f>+'C Liability Recon'!F164</f>
        <v>1487</v>
      </c>
      <c r="H163" s="16">
        <f>ROUND(H$313*'A Employer Allocation - No 158'!$G165,0)</f>
        <v>0</v>
      </c>
      <c r="I163" s="16">
        <f>ROUND(I$313*'A Employer Allocation - No 158'!$G165,0)</f>
        <v>0</v>
      </c>
      <c r="J163" s="16">
        <f>ROUND(J$313*'A Employer Allocation - No 158'!$G165,0)</f>
        <v>0</v>
      </c>
      <c r="K163" s="16">
        <f>ROUND(K$313*'A Employer Allocation - No 158'!$G165,0)</f>
        <v>0</v>
      </c>
      <c r="L163" s="16">
        <f>ROUND(L$313*'A Employer Allocation - No 158'!$G165,0)</f>
        <v>-302</v>
      </c>
      <c r="M163" s="16">
        <f>ROUND(M$313*'A Employer Allocation - No 158'!$G165,0)</f>
        <v>0</v>
      </c>
      <c r="N163" s="16">
        <f>ROUND(N$313*'A Employer Allocation - No 158'!$G165,0)</f>
        <v>-1593</v>
      </c>
      <c r="O163" s="38">
        <v>7652</v>
      </c>
      <c r="P163" s="37">
        <f t="shared" si="2"/>
        <v>10908</v>
      </c>
    </row>
    <row r="164" spans="1:16" s="10" customFormat="1" x14ac:dyDescent="0.2">
      <c r="A164" s="117"/>
      <c r="B164" s="11">
        <f>+'C Liability Recon'!A165</f>
        <v>402</v>
      </c>
      <c r="C164" s="33" t="str">
        <f>+'C Liability Recon'!B165</f>
        <v>Marine Resources Commission</v>
      </c>
      <c r="D164" s="11"/>
      <c r="E164" s="34">
        <f>VLOOKUP(B164,'A Employer Allocation - No 158'!$A$6:$G$312,7,0)</f>
        <v>1.7410266329801235E-3</v>
      </c>
      <c r="F164" s="37">
        <f>+'C Liability Recon'!E165</f>
        <v>203050</v>
      </c>
      <c r="G164" s="37">
        <f>+'C Liability Recon'!F165</f>
        <v>82431</v>
      </c>
      <c r="H164" s="16">
        <f>ROUND(H$313*'A Employer Allocation - No 158'!$G166,0)</f>
        <v>0</v>
      </c>
      <c r="I164" s="16">
        <f>ROUND(I$313*'A Employer Allocation - No 158'!$G166,0)</f>
        <v>0</v>
      </c>
      <c r="J164" s="16">
        <f>ROUND(J$313*'A Employer Allocation - No 158'!$G166,0)</f>
        <v>0</v>
      </c>
      <c r="K164" s="16">
        <f>ROUND(K$313*'A Employer Allocation - No 158'!$G166,0)</f>
        <v>0</v>
      </c>
      <c r="L164" s="16">
        <f>ROUND(L$313*'A Employer Allocation - No 158'!$G166,0)</f>
        <v>-16751</v>
      </c>
      <c r="M164" s="16">
        <f>ROUND(M$313*'A Employer Allocation - No 158'!$G166,0)</f>
        <v>0</v>
      </c>
      <c r="N164" s="16">
        <f>ROUND(N$313*'A Employer Allocation - No 158'!$G166,0)</f>
        <v>-88292</v>
      </c>
      <c r="O164" s="38">
        <v>-8006</v>
      </c>
      <c r="P164" s="37">
        <f t="shared" si="2"/>
        <v>172432</v>
      </c>
    </row>
    <row r="165" spans="1:16" s="10" customFormat="1" x14ac:dyDescent="0.2">
      <c r="A165" s="117"/>
      <c r="B165" s="11">
        <f>+'C Liability Recon'!A166</f>
        <v>403</v>
      </c>
      <c r="C165" s="33" t="str">
        <f>+'C Liability Recon'!B166</f>
        <v>Dept Game and Inland Fisheries</v>
      </c>
      <c r="D165" s="11"/>
      <c r="E165" s="34">
        <f>VLOOKUP(B165,'A Employer Allocation - No 158'!$A$6:$G$312,7,0)</f>
        <v>5.3011845434752583E-3</v>
      </c>
      <c r="F165" s="37">
        <f>+'C Liability Recon'!E166</f>
        <v>618259</v>
      </c>
      <c r="G165" s="37">
        <f>+'C Liability Recon'!F166</f>
        <v>250992</v>
      </c>
      <c r="H165" s="16">
        <f>ROUND(H$313*'A Employer Allocation - No 158'!$G167,0)</f>
        <v>0</v>
      </c>
      <c r="I165" s="16">
        <f>ROUND(I$313*'A Employer Allocation - No 158'!$G167,0)</f>
        <v>0</v>
      </c>
      <c r="J165" s="16">
        <f>ROUND(J$313*'A Employer Allocation - No 158'!$G167,0)</f>
        <v>0</v>
      </c>
      <c r="K165" s="16">
        <f>ROUND(K$313*'A Employer Allocation - No 158'!$G167,0)</f>
        <v>0</v>
      </c>
      <c r="L165" s="16">
        <f>ROUND(L$313*'A Employer Allocation - No 158'!$G167,0)</f>
        <v>-51004</v>
      </c>
      <c r="M165" s="16">
        <f>ROUND(M$313*'A Employer Allocation - No 158'!$G167,0)</f>
        <v>0</v>
      </c>
      <c r="N165" s="16">
        <f>ROUND(N$313*'A Employer Allocation - No 158'!$G167,0)</f>
        <v>-268836</v>
      </c>
      <c r="O165" s="38">
        <v>36843</v>
      </c>
      <c r="P165" s="37">
        <f t="shared" si="2"/>
        <v>586254</v>
      </c>
    </row>
    <row r="166" spans="1:16" s="10" customFormat="1" x14ac:dyDescent="0.2">
      <c r="A166" s="117"/>
      <c r="B166" s="11">
        <f>+'C Liability Recon'!A167</f>
        <v>405</v>
      </c>
      <c r="C166" s="33" t="str">
        <f>+'C Liability Recon'!B167</f>
        <v>Virginia Racing Commission</v>
      </c>
      <c r="D166" s="11"/>
      <c r="E166" s="34">
        <f>VLOOKUP(B166,'A Employer Allocation - No 158'!$A$6:$G$312,7,0)</f>
        <v>2.1161936196363305E-5</v>
      </c>
      <c r="F166" s="37">
        <f>+'C Liability Recon'!E167</f>
        <v>2468</v>
      </c>
      <c r="G166" s="37">
        <f>+'C Liability Recon'!F167</f>
        <v>1002</v>
      </c>
      <c r="H166" s="16">
        <f>ROUND(H$313*'A Employer Allocation - No 158'!$G168,0)</f>
        <v>0</v>
      </c>
      <c r="I166" s="16">
        <f>ROUND(I$313*'A Employer Allocation - No 158'!$G168,0)</f>
        <v>0</v>
      </c>
      <c r="J166" s="16">
        <f>ROUND(J$313*'A Employer Allocation - No 158'!$G168,0)</f>
        <v>0</v>
      </c>
      <c r="K166" s="16">
        <f>ROUND(K$313*'A Employer Allocation - No 158'!$G168,0)</f>
        <v>0</v>
      </c>
      <c r="L166" s="16">
        <f>ROUND(L$313*'A Employer Allocation - No 158'!$G168,0)</f>
        <v>-204</v>
      </c>
      <c r="M166" s="16">
        <f>ROUND(M$313*'A Employer Allocation - No 158'!$G168,0)</f>
        <v>0</v>
      </c>
      <c r="N166" s="16">
        <f>ROUND(N$313*'A Employer Allocation - No 158'!$G168,0)</f>
        <v>-1073</v>
      </c>
      <c r="O166" s="38">
        <v>-1780</v>
      </c>
      <c r="P166" s="37">
        <f t="shared" si="2"/>
        <v>413</v>
      </c>
    </row>
    <row r="167" spans="1:16" s="10" customFormat="1" x14ac:dyDescent="0.2">
      <c r="A167" s="117"/>
      <c r="B167" s="11">
        <f>+'C Liability Recon'!A168</f>
        <v>407</v>
      </c>
      <c r="C167" s="33" t="str">
        <f>+'C Liability Recon'!B168</f>
        <v>Virginia Port Authority</v>
      </c>
      <c r="D167" s="11"/>
      <c r="E167" s="34">
        <f>VLOOKUP(B167,'A Employer Allocation - No 158'!$A$6:$G$312,7,0)</f>
        <v>3.9171848553694631E-5</v>
      </c>
      <c r="F167" s="37">
        <f>+'C Liability Recon'!E168</f>
        <v>4568</v>
      </c>
      <c r="G167" s="37">
        <f>+'C Liability Recon'!F168</f>
        <v>1855</v>
      </c>
      <c r="H167" s="16">
        <f>ROUND(H$313*'A Employer Allocation - No 158'!$G169,0)</f>
        <v>0</v>
      </c>
      <c r="I167" s="16">
        <f>ROUND(I$313*'A Employer Allocation - No 158'!$G169,0)</f>
        <v>0</v>
      </c>
      <c r="J167" s="16">
        <f>ROUND(J$313*'A Employer Allocation - No 158'!$G169,0)</f>
        <v>0</v>
      </c>
      <c r="K167" s="16">
        <f>ROUND(K$313*'A Employer Allocation - No 158'!$G169,0)</f>
        <v>0</v>
      </c>
      <c r="L167" s="16">
        <f>ROUND(L$313*'A Employer Allocation - No 158'!$G169,0)</f>
        <v>-377</v>
      </c>
      <c r="M167" s="16">
        <f>ROUND(M$313*'A Employer Allocation - No 158'!$G169,0)</f>
        <v>0</v>
      </c>
      <c r="N167" s="16">
        <f>ROUND(N$313*'A Employer Allocation - No 158'!$G169,0)</f>
        <v>-1987</v>
      </c>
      <c r="O167" s="38">
        <v>-3598</v>
      </c>
      <c r="P167" s="37">
        <f t="shared" si="2"/>
        <v>461</v>
      </c>
    </row>
    <row r="168" spans="1:16" s="10" customFormat="1" x14ac:dyDescent="0.2">
      <c r="A168" s="117"/>
      <c r="B168" s="11">
        <f>+'C Liability Recon'!A169</f>
        <v>408</v>
      </c>
      <c r="C168" s="33" t="str">
        <f>+'C Liability Recon'!B169</f>
        <v>Chesapeake Bay Local Asst Dept</v>
      </c>
      <c r="D168" s="11"/>
      <c r="E168" s="34">
        <f>VLOOKUP(B168,'A Employer Allocation - No 158'!$A$6:$G$312,7,0)</f>
        <v>0</v>
      </c>
      <c r="F168" s="37">
        <f>+'C Liability Recon'!E169</f>
        <v>0</v>
      </c>
      <c r="G168" s="37">
        <f>+'C Liability Recon'!F169</f>
        <v>0</v>
      </c>
      <c r="H168" s="16">
        <f>ROUND(H$313*'A Employer Allocation - No 158'!$G170,0)</f>
        <v>0</v>
      </c>
      <c r="I168" s="16">
        <f>ROUND(I$313*'A Employer Allocation - No 158'!$G170,0)</f>
        <v>0</v>
      </c>
      <c r="J168" s="16">
        <f>ROUND(J$313*'A Employer Allocation - No 158'!$G170,0)</f>
        <v>0</v>
      </c>
      <c r="K168" s="16">
        <f>ROUND(K$313*'A Employer Allocation - No 158'!$G170,0)</f>
        <v>0</v>
      </c>
      <c r="L168" s="16">
        <f>ROUND(L$313*'A Employer Allocation - No 158'!$G170,0)</f>
        <v>0</v>
      </c>
      <c r="M168" s="16">
        <f>ROUND(M$313*'A Employer Allocation - No 158'!$G170,0)</f>
        <v>0</v>
      </c>
      <c r="N168" s="16">
        <f>ROUND(N$313*'A Employer Allocation - No 158'!$G170,0)</f>
        <v>0</v>
      </c>
      <c r="O168" s="38">
        <v>0</v>
      </c>
      <c r="P168" s="37">
        <f t="shared" si="2"/>
        <v>0</v>
      </c>
    </row>
    <row r="169" spans="1:16" s="10" customFormat="1" x14ac:dyDescent="0.2">
      <c r="A169" s="117"/>
      <c r="B169" s="11">
        <f>+'C Liability Recon'!A170</f>
        <v>409</v>
      </c>
      <c r="C169" s="33" t="str">
        <f>+'C Liability Recon'!B170</f>
        <v xml:space="preserve">Dept Mines Minerals &amp; Energy  </v>
      </c>
      <c r="D169" s="11"/>
      <c r="E169" s="34">
        <f>VLOOKUP(B169,'A Employer Allocation - No 158'!$A$6:$G$312,7,0)</f>
        <v>2.2933614574315105E-3</v>
      </c>
      <c r="F169" s="37">
        <f>+'C Liability Recon'!E170</f>
        <v>267467</v>
      </c>
      <c r="G169" s="37">
        <f>+'C Liability Recon'!F170</f>
        <v>108582</v>
      </c>
      <c r="H169" s="16">
        <f>ROUND(H$313*'A Employer Allocation - No 158'!$G171,0)</f>
        <v>0</v>
      </c>
      <c r="I169" s="16">
        <f>ROUND(I$313*'A Employer Allocation - No 158'!$G171,0)</f>
        <v>0</v>
      </c>
      <c r="J169" s="16">
        <f>ROUND(J$313*'A Employer Allocation - No 158'!$G171,0)</f>
        <v>0</v>
      </c>
      <c r="K169" s="16">
        <f>ROUND(K$313*'A Employer Allocation - No 158'!$G171,0)</f>
        <v>0</v>
      </c>
      <c r="L169" s="16">
        <f>ROUND(L$313*'A Employer Allocation - No 158'!$G171,0)</f>
        <v>-22065</v>
      </c>
      <c r="M169" s="16">
        <f>ROUND(M$313*'A Employer Allocation - No 158'!$G171,0)</f>
        <v>0</v>
      </c>
      <c r="N169" s="16">
        <f>ROUND(N$313*'A Employer Allocation - No 158'!$G171,0)</f>
        <v>-116302</v>
      </c>
      <c r="O169" s="38">
        <v>-13186</v>
      </c>
      <c r="P169" s="37">
        <f t="shared" si="2"/>
        <v>224496</v>
      </c>
    </row>
    <row r="170" spans="1:16" s="10" customFormat="1" x14ac:dyDescent="0.2">
      <c r="A170" s="117"/>
      <c r="B170" s="11">
        <f>+'C Liability Recon'!A171</f>
        <v>411</v>
      </c>
      <c r="C170" s="33" t="str">
        <f>+'C Liability Recon'!B171</f>
        <v xml:space="preserve">Dept of Forestry              </v>
      </c>
      <c r="D170" s="11"/>
      <c r="E170" s="34">
        <f>VLOOKUP(B170,'A Employer Allocation - No 158'!$A$6:$G$312,7,0)</f>
        <v>2.8991823671367829E-3</v>
      </c>
      <c r="F170" s="37">
        <f>+'C Liability Recon'!E171</f>
        <v>338122</v>
      </c>
      <c r="G170" s="37">
        <f>+'C Liability Recon'!F171</f>
        <v>137266</v>
      </c>
      <c r="H170" s="16">
        <f>ROUND(H$313*'A Employer Allocation - No 158'!$G172,0)</f>
        <v>0</v>
      </c>
      <c r="I170" s="16">
        <f>ROUND(I$313*'A Employer Allocation - No 158'!$G172,0)</f>
        <v>0</v>
      </c>
      <c r="J170" s="16">
        <f>ROUND(J$313*'A Employer Allocation - No 158'!$G172,0)</f>
        <v>0</v>
      </c>
      <c r="K170" s="16">
        <f>ROUND(K$313*'A Employer Allocation - No 158'!$G172,0)</f>
        <v>0</v>
      </c>
      <c r="L170" s="16">
        <f>ROUND(L$313*'A Employer Allocation - No 158'!$G172,0)</f>
        <v>-27894</v>
      </c>
      <c r="M170" s="16">
        <f>ROUND(M$313*'A Employer Allocation - No 158'!$G172,0)</f>
        <v>0</v>
      </c>
      <c r="N170" s="16">
        <f>ROUND(N$313*'A Employer Allocation - No 158'!$G172,0)</f>
        <v>-147025</v>
      </c>
      <c r="O170" s="38">
        <v>4632</v>
      </c>
      <c r="P170" s="37">
        <f t="shared" si="2"/>
        <v>305101</v>
      </c>
    </row>
    <row r="171" spans="1:16" s="10" customFormat="1" x14ac:dyDescent="0.2">
      <c r="A171" s="117"/>
      <c r="B171" s="11">
        <f>+'C Liability Recon'!A172</f>
        <v>413</v>
      </c>
      <c r="C171" s="33" t="str">
        <f>+'C Liability Recon'!B172</f>
        <v>Comm on Va Alcohol Saf Act Pro</v>
      </c>
      <c r="D171" s="11"/>
      <c r="E171" s="34">
        <f>VLOOKUP(B171,'A Employer Allocation - No 158'!$A$6:$G$312,7,0)</f>
        <v>9.4945319914620992E-5</v>
      </c>
      <c r="F171" s="37">
        <f>+'C Liability Recon'!E172</f>
        <v>11073</v>
      </c>
      <c r="G171" s="37">
        <f>+'C Liability Recon'!F172</f>
        <v>4495</v>
      </c>
      <c r="H171" s="16">
        <f>ROUND(H$313*'A Employer Allocation - No 158'!$G173,0)</f>
        <v>0</v>
      </c>
      <c r="I171" s="16">
        <f>ROUND(I$313*'A Employer Allocation - No 158'!$G173,0)</f>
        <v>0</v>
      </c>
      <c r="J171" s="16">
        <f>ROUND(J$313*'A Employer Allocation - No 158'!$G173,0)</f>
        <v>0</v>
      </c>
      <c r="K171" s="16">
        <f>ROUND(K$313*'A Employer Allocation - No 158'!$G173,0)</f>
        <v>0</v>
      </c>
      <c r="L171" s="16">
        <f>ROUND(L$313*'A Employer Allocation - No 158'!$G173,0)</f>
        <v>-913</v>
      </c>
      <c r="M171" s="16">
        <f>ROUND(M$313*'A Employer Allocation - No 158'!$G173,0)</f>
        <v>0</v>
      </c>
      <c r="N171" s="16">
        <f>ROUND(N$313*'A Employer Allocation - No 158'!$G173,0)</f>
        <v>-4815</v>
      </c>
      <c r="O171" s="38">
        <v>1313</v>
      </c>
      <c r="P171" s="37">
        <f t="shared" si="2"/>
        <v>11153</v>
      </c>
    </row>
    <row r="172" spans="1:16" s="10" customFormat="1" x14ac:dyDescent="0.2">
      <c r="A172" s="117"/>
      <c r="B172" s="11">
        <f>+'C Liability Recon'!A173</f>
        <v>417</v>
      </c>
      <c r="C172" s="33" t="str">
        <f>+'C Liability Recon'!B173</f>
        <v xml:space="preserve">Gunston Hall                  </v>
      </c>
      <c r="D172" s="11"/>
      <c r="E172" s="34">
        <f>VLOOKUP(B172,'A Employer Allocation - No 158'!$A$6:$G$312,7,0)</f>
        <v>4.1867937445979781E-5</v>
      </c>
      <c r="F172" s="37">
        <f>+'C Liability Recon'!E173</f>
        <v>4883</v>
      </c>
      <c r="G172" s="37">
        <f>+'C Liability Recon'!F173</f>
        <v>1982</v>
      </c>
      <c r="H172" s="16">
        <f>ROUND(H$313*'A Employer Allocation - No 158'!$G174,0)</f>
        <v>0</v>
      </c>
      <c r="I172" s="16">
        <f>ROUND(I$313*'A Employer Allocation - No 158'!$G174,0)</f>
        <v>0</v>
      </c>
      <c r="J172" s="16">
        <f>ROUND(J$313*'A Employer Allocation - No 158'!$G174,0)</f>
        <v>0</v>
      </c>
      <c r="K172" s="16">
        <f>ROUND(K$313*'A Employer Allocation - No 158'!$G174,0)</f>
        <v>0</v>
      </c>
      <c r="L172" s="16">
        <f>ROUND(L$313*'A Employer Allocation - No 158'!$G174,0)</f>
        <v>-403</v>
      </c>
      <c r="M172" s="16">
        <f>ROUND(M$313*'A Employer Allocation - No 158'!$G174,0)</f>
        <v>0</v>
      </c>
      <c r="N172" s="16">
        <f>ROUND(N$313*'A Employer Allocation - No 158'!$G174,0)</f>
        <v>-2123</v>
      </c>
      <c r="O172" s="38">
        <v>-1398</v>
      </c>
      <c r="P172" s="37">
        <f t="shared" si="2"/>
        <v>2941</v>
      </c>
    </row>
    <row r="173" spans="1:16" s="10" customFormat="1" x14ac:dyDescent="0.2">
      <c r="A173" s="117"/>
      <c r="B173" s="11">
        <f>+'C Liability Recon'!A174</f>
        <v>423</v>
      </c>
      <c r="C173" s="33" t="str">
        <f>+'C Liability Recon'!B174</f>
        <v>Dept of Historic Resources</v>
      </c>
      <c r="D173" s="11"/>
      <c r="E173" s="34">
        <f>VLOOKUP(B173,'A Employer Allocation - No 158'!$A$6:$G$312,7,0)</f>
        <v>3.6544390883837334E-4</v>
      </c>
      <c r="F173" s="37">
        <f>+'C Liability Recon'!E174</f>
        <v>42620</v>
      </c>
      <c r="G173" s="37">
        <f>+'C Liability Recon'!F174</f>
        <v>17302</v>
      </c>
      <c r="H173" s="16">
        <f>ROUND(H$313*'A Employer Allocation - No 158'!$G175,0)</f>
        <v>0</v>
      </c>
      <c r="I173" s="16">
        <f>ROUND(I$313*'A Employer Allocation - No 158'!$G175,0)</f>
        <v>0</v>
      </c>
      <c r="J173" s="16">
        <f>ROUND(J$313*'A Employer Allocation - No 158'!$G175,0)</f>
        <v>0</v>
      </c>
      <c r="K173" s="16">
        <f>ROUND(K$313*'A Employer Allocation - No 158'!$G175,0)</f>
        <v>0</v>
      </c>
      <c r="L173" s="16">
        <f>ROUND(L$313*'A Employer Allocation - No 158'!$G175,0)</f>
        <v>-3516</v>
      </c>
      <c r="M173" s="16">
        <f>ROUND(M$313*'A Employer Allocation - No 158'!$G175,0)</f>
        <v>0</v>
      </c>
      <c r="N173" s="16">
        <f>ROUND(N$313*'A Employer Allocation - No 158'!$G175,0)</f>
        <v>-18533</v>
      </c>
      <c r="O173" s="38">
        <v>-2462</v>
      </c>
      <c r="P173" s="37">
        <f t="shared" si="2"/>
        <v>35411</v>
      </c>
    </row>
    <row r="174" spans="1:16" s="10" customFormat="1" x14ac:dyDescent="0.2">
      <c r="A174" s="117"/>
      <c r="B174" s="11">
        <f>+'C Liability Recon'!A175</f>
        <v>425</v>
      </c>
      <c r="C174" s="33" t="str">
        <f>+'C Liability Recon'!B175</f>
        <v>Jamestown-Yorktown Foundation</v>
      </c>
      <c r="D174" s="11"/>
      <c r="E174" s="34">
        <f>VLOOKUP(B174,'A Employer Allocation - No 158'!$A$6:$G$312,7,0)</f>
        <v>1.2455545113692064E-3</v>
      </c>
      <c r="F174" s="37">
        <f>+'C Liability Recon'!E175</f>
        <v>145265</v>
      </c>
      <c r="G174" s="37">
        <f>+'C Liability Recon'!F175</f>
        <v>58973</v>
      </c>
      <c r="H174" s="16">
        <f>ROUND(H$313*'A Employer Allocation - No 158'!$G176,0)</f>
        <v>0</v>
      </c>
      <c r="I174" s="16">
        <f>ROUND(I$313*'A Employer Allocation - No 158'!$G176,0)</f>
        <v>0</v>
      </c>
      <c r="J174" s="16">
        <f>ROUND(J$313*'A Employer Allocation - No 158'!$G176,0)</f>
        <v>0</v>
      </c>
      <c r="K174" s="16">
        <f>ROUND(K$313*'A Employer Allocation - No 158'!$G176,0)</f>
        <v>0</v>
      </c>
      <c r="L174" s="16">
        <f>ROUND(L$313*'A Employer Allocation - No 158'!$G176,0)</f>
        <v>-11984</v>
      </c>
      <c r="M174" s="16">
        <f>ROUND(M$313*'A Employer Allocation - No 158'!$G176,0)</f>
        <v>0</v>
      </c>
      <c r="N174" s="16">
        <f>ROUND(N$313*'A Employer Allocation - No 158'!$G176,0)</f>
        <v>-63165</v>
      </c>
      <c r="O174" s="38">
        <v>15058</v>
      </c>
      <c r="P174" s="37">
        <f t="shared" si="2"/>
        <v>144147</v>
      </c>
    </row>
    <row r="175" spans="1:16" s="10" customFormat="1" x14ac:dyDescent="0.2">
      <c r="A175" s="117"/>
      <c r="B175" s="11">
        <f>+'C Liability Recon'!A176</f>
        <v>440</v>
      </c>
      <c r="C175" s="33" t="str">
        <f>+'C Liability Recon'!B176</f>
        <v>Dept of Environmental Quality</v>
      </c>
      <c r="D175" s="11"/>
      <c r="E175" s="34">
        <f>VLOOKUP(B175,'A Employer Allocation - No 158'!$A$6:$G$312,7,0)</f>
        <v>9.0123754837081807E-3</v>
      </c>
      <c r="F175" s="37">
        <f>+'C Liability Recon'!E176</f>
        <v>1051083</v>
      </c>
      <c r="G175" s="37">
        <f>+'C Liability Recon'!F176</f>
        <v>426704</v>
      </c>
      <c r="H175" s="16">
        <f>ROUND(H$313*'A Employer Allocation - No 158'!$G177,0)</f>
        <v>0</v>
      </c>
      <c r="I175" s="16">
        <f>ROUND(I$313*'A Employer Allocation - No 158'!$G177,0)</f>
        <v>0</v>
      </c>
      <c r="J175" s="16">
        <f>ROUND(J$313*'A Employer Allocation - No 158'!$G177,0)</f>
        <v>0</v>
      </c>
      <c r="K175" s="16">
        <f>ROUND(K$313*'A Employer Allocation - No 158'!$G177,0)</f>
        <v>0</v>
      </c>
      <c r="L175" s="16">
        <f>ROUND(L$313*'A Employer Allocation - No 158'!$G177,0)</f>
        <v>-86711</v>
      </c>
      <c r="M175" s="16">
        <f>ROUND(M$313*'A Employer Allocation - No 158'!$G177,0)</f>
        <v>0</v>
      </c>
      <c r="N175" s="16">
        <f>ROUND(N$313*'A Employer Allocation - No 158'!$G177,0)</f>
        <v>-457040</v>
      </c>
      <c r="O175" s="38">
        <v>-42444</v>
      </c>
      <c r="P175" s="37">
        <f t="shared" si="2"/>
        <v>891592</v>
      </c>
    </row>
    <row r="176" spans="1:16" s="10" customFormat="1" x14ac:dyDescent="0.2">
      <c r="A176" s="117"/>
      <c r="B176" s="11">
        <f>+'C Liability Recon'!A177</f>
        <v>450</v>
      </c>
      <c r="C176" s="33" t="str">
        <f>+'C Liability Recon'!B177</f>
        <v>Gov Adv Cncl Self-Det &amp; Fed</v>
      </c>
      <c r="D176" s="11"/>
      <c r="E176" s="34">
        <f>VLOOKUP(B176,'A Employer Allocation - No 158'!$A$6:$G$312,7,0)</f>
        <v>0</v>
      </c>
      <c r="F176" s="37">
        <f>+'C Liability Recon'!E177</f>
        <v>0</v>
      </c>
      <c r="G176" s="37">
        <f>+'C Liability Recon'!F177</f>
        <v>0</v>
      </c>
      <c r="H176" s="16">
        <f>ROUND(H$313*'A Employer Allocation - No 158'!$G178,0)</f>
        <v>0</v>
      </c>
      <c r="I176" s="16">
        <f>ROUND(I$313*'A Employer Allocation - No 158'!$G178,0)</f>
        <v>0</v>
      </c>
      <c r="J176" s="16">
        <f>ROUND(J$313*'A Employer Allocation - No 158'!$G178,0)</f>
        <v>0</v>
      </c>
      <c r="K176" s="16">
        <f>ROUND(K$313*'A Employer Allocation - No 158'!$G178,0)</f>
        <v>0</v>
      </c>
      <c r="L176" s="16">
        <f>ROUND(L$313*'A Employer Allocation - No 158'!$G178,0)</f>
        <v>0</v>
      </c>
      <c r="M176" s="16">
        <f>ROUND(M$313*'A Employer Allocation - No 158'!$G178,0)</f>
        <v>0</v>
      </c>
      <c r="N176" s="16">
        <f>ROUND(N$313*'A Employer Allocation - No 158'!$G178,0)</f>
        <v>0</v>
      </c>
      <c r="O176" s="38">
        <v>0</v>
      </c>
      <c r="P176" s="37">
        <f t="shared" si="2"/>
        <v>0</v>
      </c>
    </row>
    <row r="177" spans="1:16" s="10" customFormat="1" x14ac:dyDescent="0.2">
      <c r="A177" s="117"/>
      <c r="B177" s="11">
        <f>+'C Liability Recon'!A178</f>
        <v>451</v>
      </c>
      <c r="C177" s="33" t="str">
        <f>+'C Liability Recon'!B178</f>
        <v xml:space="preserve">Govs Comm On Comp &amp; Equit Tax </v>
      </c>
      <c r="D177" s="11"/>
      <c r="E177" s="34">
        <f>VLOOKUP(B177,'A Employer Allocation - No 158'!$A$6:$G$312,7,0)</f>
        <v>0</v>
      </c>
      <c r="F177" s="37">
        <f>+'C Liability Recon'!E178</f>
        <v>0</v>
      </c>
      <c r="G177" s="37">
        <f>+'C Liability Recon'!F178</f>
        <v>0</v>
      </c>
      <c r="H177" s="16">
        <f>ROUND(H$313*'A Employer Allocation - No 158'!$G179,0)</f>
        <v>0</v>
      </c>
      <c r="I177" s="16">
        <f>ROUND(I$313*'A Employer Allocation - No 158'!$G179,0)</f>
        <v>0</v>
      </c>
      <c r="J177" s="16">
        <f>ROUND(J$313*'A Employer Allocation - No 158'!$G179,0)</f>
        <v>0</v>
      </c>
      <c r="K177" s="16">
        <f>ROUND(K$313*'A Employer Allocation - No 158'!$G179,0)</f>
        <v>0</v>
      </c>
      <c r="L177" s="16">
        <f>ROUND(L$313*'A Employer Allocation - No 158'!$G179,0)</f>
        <v>0</v>
      </c>
      <c r="M177" s="16">
        <f>ROUND(M$313*'A Employer Allocation - No 158'!$G179,0)</f>
        <v>0</v>
      </c>
      <c r="N177" s="16">
        <f>ROUND(N$313*'A Employer Allocation - No 158'!$G179,0)</f>
        <v>0</v>
      </c>
      <c r="O177" s="38">
        <v>0</v>
      </c>
      <c r="P177" s="37">
        <f t="shared" si="2"/>
        <v>0</v>
      </c>
    </row>
    <row r="178" spans="1:16" s="10" customFormat="1" x14ac:dyDescent="0.2">
      <c r="A178" s="117"/>
      <c r="B178" s="11">
        <f>+'C Liability Recon'!A179</f>
        <v>452</v>
      </c>
      <c r="C178" s="33" t="str">
        <f>+'C Liability Recon'!B179</f>
        <v xml:space="preserve">Govs Comm On Env Stewardship  </v>
      </c>
      <c r="D178" s="11"/>
      <c r="E178" s="34">
        <f>VLOOKUP(B178,'A Employer Allocation - No 158'!$A$6:$G$312,7,0)</f>
        <v>0</v>
      </c>
      <c r="F178" s="37">
        <f>+'C Liability Recon'!E179</f>
        <v>0</v>
      </c>
      <c r="G178" s="37">
        <f>+'C Liability Recon'!F179</f>
        <v>0</v>
      </c>
      <c r="H178" s="16">
        <f>ROUND(H$313*'A Employer Allocation - No 158'!$G180,0)</f>
        <v>0</v>
      </c>
      <c r="I178" s="16">
        <f>ROUND(I$313*'A Employer Allocation - No 158'!$G180,0)</f>
        <v>0</v>
      </c>
      <c r="J178" s="16">
        <f>ROUND(J$313*'A Employer Allocation - No 158'!$G180,0)</f>
        <v>0</v>
      </c>
      <c r="K178" s="16">
        <f>ROUND(K$313*'A Employer Allocation - No 158'!$G180,0)</f>
        <v>0</v>
      </c>
      <c r="L178" s="16">
        <f>ROUND(L$313*'A Employer Allocation - No 158'!$G180,0)</f>
        <v>0</v>
      </c>
      <c r="M178" s="16">
        <f>ROUND(M$313*'A Employer Allocation - No 158'!$G180,0)</f>
        <v>0</v>
      </c>
      <c r="N178" s="16">
        <f>ROUND(N$313*'A Employer Allocation - No 158'!$G180,0)</f>
        <v>0</v>
      </c>
      <c r="O178" s="38">
        <v>0</v>
      </c>
      <c r="P178" s="37">
        <f t="shared" si="2"/>
        <v>0</v>
      </c>
    </row>
    <row r="179" spans="1:16" s="10" customFormat="1" x14ac:dyDescent="0.2">
      <c r="A179" s="117"/>
      <c r="B179" s="11">
        <f>+'C Liability Recon'!A180</f>
        <v>453</v>
      </c>
      <c r="C179" s="33" t="str">
        <f>+'C Liability Recon'!B180</f>
        <v xml:space="preserve">Govs Comm on Phy Fitness &amp; Sp </v>
      </c>
      <c r="D179" s="11"/>
      <c r="E179" s="34">
        <f>VLOOKUP(B179,'A Employer Allocation - No 158'!$A$6:$G$312,7,0)</f>
        <v>0</v>
      </c>
      <c r="F179" s="37">
        <f>+'C Liability Recon'!E180</f>
        <v>0</v>
      </c>
      <c r="G179" s="37">
        <f>+'C Liability Recon'!F180</f>
        <v>0</v>
      </c>
      <c r="H179" s="16">
        <f>ROUND(H$313*'A Employer Allocation - No 158'!$G181,0)</f>
        <v>0</v>
      </c>
      <c r="I179" s="16">
        <f>ROUND(I$313*'A Employer Allocation - No 158'!$G181,0)</f>
        <v>0</v>
      </c>
      <c r="J179" s="16">
        <f>ROUND(J$313*'A Employer Allocation - No 158'!$G181,0)</f>
        <v>0</v>
      </c>
      <c r="K179" s="16">
        <f>ROUND(K$313*'A Employer Allocation - No 158'!$G181,0)</f>
        <v>0</v>
      </c>
      <c r="L179" s="16">
        <f>ROUND(L$313*'A Employer Allocation - No 158'!$G181,0)</f>
        <v>0</v>
      </c>
      <c r="M179" s="16">
        <f>ROUND(M$313*'A Employer Allocation - No 158'!$G181,0)</f>
        <v>0</v>
      </c>
      <c r="N179" s="16">
        <f>ROUND(N$313*'A Employer Allocation - No 158'!$G181,0)</f>
        <v>0</v>
      </c>
      <c r="O179" s="38">
        <v>0</v>
      </c>
      <c r="P179" s="37">
        <f t="shared" si="2"/>
        <v>0</v>
      </c>
    </row>
    <row r="180" spans="1:16" s="10" customFormat="1" ht="25.5" x14ac:dyDescent="0.2">
      <c r="A180" s="117"/>
      <c r="B180" s="11">
        <f>+'C Liability Recon'!A181</f>
        <v>454</v>
      </c>
      <c r="C180" s="33" t="str">
        <f>+'C Liability Recon'!B181</f>
        <v>Secretary of Veterans Affairs and Homeland Security</v>
      </c>
      <c r="D180" s="11"/>
      <c r="E180" s="34">
        <f>VLOOKUP(B180,'A Employer Allocation - No 158'!$A$6:$G$312,7,0)</f>
        <v>2.4741941253906044E-5</v>
      </c>
      <c r="F180" s="37">
        <f>+'C Liability Recon'!E181</f>
        <v>2886</v>
      </c>
      <c r="G180" s="37">
        <f>+'C Liability Recon'!F181</f>
        <v>1171</v>
      </c>
      <c r="H180" s="16">
        <f>ROUND(H$313*'A Employer Allocation - No 158'!$G182,0)</f>
        <v>0</v>
      </c>
      <c r="I180" s="16">
        <f>ROUND(I$313*'A Employer Allocation - No 158'!$G182,0)</f>
        <v>0</v>
      </c>
      <c r="J180" s="16">
        <f>ROUND(J$313*'A Employer Allocation - No 158'!$G182,0)</f>
        <v>0</v>
      </c>
      <c r="K180" s="16">
        <f>ROUND(K$313*'A Employer Allocation - No 158'!$G182,0)</f>
        <v>0</v>
      </c>
      <c r="L180" s="16">
        <f>ROUND(L$313*'A Employer Allocation - No 158'!$G182,0)</f>
        <v>-238</v>
      </c>
      <c r="M180" s="16">
        <f>ROUND(M$313*'A Employer Allocation - No 158'!$G182,0)</f>
        <v>0</v>
      </c>
      <c r="N180" s="16">
        <f>ROUND(N$313*'A Employer Allocation - No 158'!$G182,0)</f>
        <v>-1255</v>
      </c>
      <c r="O180" s="38">
        <v>41</v>
      </c>
      <c r="P180" s="37">
        <f t="shared" si="2"/>
        <v>2605</v>
      </c>
    </row>
    <row r="181" spans="1:16" s="10" customFormat="1" x14ac:dyDescent="0.2">
      <c r="A181" s="117"/>
      <c r="B181" s="119">
        <f>+'C Liability Recon'!A182</f>
        <v>501</v>
      </c>
      <c r="C181" s="120" t="str">
        <f>+'C Liability Recon'!B182</f>
        <v>Dept of Transportation</v>
      </c>
      <c r="D181" s="119"/>
      <c r="E181" s="121">
        <f>VLOOKUP(B181,'A Employer Allocation - No 158'!$A$6:$G$312,7,0)</f>
        <v>8.9977648410965214E-2</v>
      </c>
      <c r="F181" s="43">
        <f>+'C Liability Recon'!E182</f>
        <v>10493793</v>
      </c>
      <c r="G181" s="43">
        <f>+'C Liability Recon'!F182</f>
        <v>4260126</v>
      </c>
      <c r="H181" s="60">
        <f>ROUND(H$313*'A Employer Allocation - No 158'!$G183,0)</f>
        <v>0</v>
      </c>
      <c r="I181" s="60">
        <f>ROUND(I$313*'A Employer Allocation - No 158'!$G183,0)</f>
        <v>0</v>
      </c>
      <c r="J181" s="60">
        <f>ROUND(J$313*'A Employer Allocation - No 158'!$G183,0)</f>
        <v>0</v>
      </c>
      <c r="K181" s="60">
        <f>ROUND(K$313*'A Employer Allocation - No 158'!$G183,0)</f>
        <v>0</v>
      </c>
      <c r="L181" s="60">
        <f>ROUND(L$313*'A Employer Allocation - No 158'!$G183,0)+1</f>
        <v>-865703</v>
      </c>
      <c r="M181" s="60">
        <f>ROUND(M$313*'A Employer Allocation - No 158'!$G183,0)</f>
        <v>0</v>
      </c>
      <c r="N181" s="60">
        <f>ROUND(N$313*'A Employer Allocation - No 158'!$G183,0)+1</f>
        <v>-4562992</v>
      </c>
      <c r="O181" s="122">
        <v>685570</v>
      </c>
      <c r="P181" s="37">
        <f t="shared" si="2"/>
        <v>10010794</v>
      </c>
    </row>
    <row r="182" spans="1:16" s="10" customFormat="1" x14ac:dyDescent="0.2">
      <c r="A182" s="117"/>
      <c r="B182" s="11">
        <f>+'C Liability Recon'!A183</f>
        <v>502</v>
      </c>
      <c r="C182" s="33" t="str">
        <f>+'C Liability Recon'!B183</f>
        <v>Central Garage</v>
      </c>
      <c r="D182" s="11"/>
      <c r="E182" s="34">
        <f>VLOOKUP(B182,'A Employer Allocation - No 158'!$A$6:$G$312,7,0)</f>
        <v>0</v>
      </c>
      <c r="F182" s="37">
        <f>+'C Liability Recon'!E183</f>
        <v>0</v>
      </c>
      <c r="G182" s="37">
        <f>+'C Liability Recon'!F183</f>
        <v>0</v>
      </c>
      <c r="H182" s="16">
        <f>ROUND(H$313*'A Employer Allocation - No 158'!$G184,0)</f>
        <v>0</v>
      </c>
      <c r="I182" s="16">
        <f>ROUND(I$313*'A Employer Allocation - No 158'!$G184,0)</f>
        <v>0</v>
      </c>
      <c r="J182" s="16">
        <f>ROUND(J$313*'A Employer Allocation - No 158'!$G184,0)</f>
        <v>0</v>
      </c>
      <c r="K182" s="16">
        <f>ROUND(K$313*'A Employer Allocation - No 158'!$G184,0)</f>
        <v>0</v>
      </c>
      <c r="L182" s="16">
        <f>ROUND(L$313*'A Employer Allocation - No 158'!$G184,0)</f>
        <v>0</v>
      </c>
      <c r="M182" s="16">
        <f>ROUND(M$313*'A Employer Allocation - No 158'!$G184,0)</f>
        <v>0</v>
      </c>
      <c r="N182" s="16">
        <f>ROUND(N$313*'A Employer Allocation - No 158'!$G184,0)</f>
        <v>0</v>
      </c>
      <c r="O182" s="38">
        <v>0</v>
      </c>
      <c r="P182" s="37">
        <f t="shared" si="2"/>
        <v>0</v>
      </c>
    </row>
    <row r="183" spans="1:16" s="10" customFormat="1" x14ac:dyDescent="0.2">
      <c r="A183" s="117"/>
      <c r="B183" s="11">
        <f>+'C Liability Recon'!A184</f>
        <v>505</v>
      </c>
      <c r="C183" s="33" t="str">
        <f>+'C Liability Recon'!B184</f>
        <v>Dept of Rail &amp; Public Trans</v>
      </c>
      <c r="D183" s="11"/>
      <c r="E183" s="34">
        <f>VLOOKUP(B183,'A Employer Allocation - No 158'!$A$6:$G$312,7,0)</f>
        <v>6.1156588281861509E-4</v>
      </c>
      <c r="F183" s="37">
        <f>+'C Liability Recon'!E184</f>
        <v>71325</v>
      </c>
      <c r="G183" s="37">
        <f>+'C Liability Recon'!F184</f>
        <v>28955</v>
      </c>
      <c r="H183" s="16">
        <f>ROUND(H$313*'A Employer Allocation - No 158'!$G185,0)</f>
        <v>0</v>
      </c>
      <c r="I183" s="16">
        <f>ROUND(I$313*'A Employer Allocation - No 158'!$G185,0)</f>
        <v>0</v>
      </c>
      <c r="J183" s="16">
        <f>ROUND(J$313*'A Employer Allocation - No 158'!$G185,0)</f>
        <v>0</v>
      </c>
      <c r="K183" s="16">
        <f>ROUND(K$313*'A Employer Allocation - No 158'!$G185,0)</f>
        <v>0</v>
      </c>
      <c r="L183" s="16">
        <f>ROUND(L$313*'A Employer Allocation - No 158'!$G185,0)</f>
        <v>-5884</v>
      </c>
      <c r="M183" s="16">
        <f>ROUND(M$313*'A Employer Allocation - No 158'!$G185,0)</f>
        <v>0</v>
      </c>
      <c r="N183" s="16">
        <f>ROUND(N$313*'A Employer Allocation - No 158'!$G185,0)</f>
        <v>-31014</v>
      </c>
      <c r="O183" s="38">
        <v>21967</v>
      </c>
      <c r="P183" s="37">
        <f t="shared" si="2"/>
        <v>85349</v>
      </c>
    </row>
    <row r="184" spans="1:16" s="10" customFormat="1" x14ac:dyDescent="0.2">
      <c r="A184" s="117"/>
      <c r="B184" s="11">
        <f>+'C Liability Recon'!A185</f>
        <v>506</v>
      </c>
      <c r="C184" s="33" t="str">
        <f>+'C Liability Recon'!B185</f>
        <v>Motor Vehicle Dealer Board</v>
      </c>
      <c r="D184" s="11"/>
      <c r="E184" s="34">
        <f>VLOOKUP(B184,'A Employer Allocation - No 158'!$A$6:$G$312,7,0)</f>
        <v>2.642465930155073E-4</v>
      </c>
      <c r="F184" s="37">
        <f>+'C Liability Recon'!E185</f>
        <v>30818</v>
      </c>
      <c r="G184" s="37">
        <f>+'C Liability Recon'!F185</f>
        <v>12511</v>
      </c>
      <c r="H184" s="16">
        <f>ROUND(H$313*'A Employer Allocation - No 158'!$G186,0)</f>
        <v>0</v>
      </c>
      <c r="I184" s="16">
        <f>ROUND(I$313*'A Employer Allocation - No 158'!$G186,0)</f>
        <v>0</v>
      </c>
      <c r="J184" s="16">
        <f>ROUND(J$313*'A Employer Allocation - No 158'!$G186,0)</f>
        <v>0</v>
      </c>
      <c r="K184" s="16">
        <f>ROUND(K$313*'A Employer Allocation - No 158'!$G186,0)</f>
        <v>0</v>
      </c>
      <c r="L184" s="16">
        <f>ROUND(L$313*'A Employer Allocation - No 158'!$G186,0)</f>
        <v>-2542</v>
      </c>
      <c r="M184" s="16">
        <f>ROUND(M$313*'A Employer Allocation - No 158'!$G186,0)</f>
        <v>0</v>
      </c>
      <c r="N184" s="16">
        <f>ROUND(N$313*'A Employer Allocation - No 158'!$G186,0)</f>
        <v>-13401</v>
      </c>
      <c r="O184" s="38">
        <v>6283</v>
      </c>
      <c r="P184" s="37">
        <f t="shared" si="2"/>
        <v>33669</v>
      </c>
    </row>
    <row r="185" spans="1:16" s="10" customFormat="1" x14ac:dyDescent="0.2">
      <c r="A185" s="117"/>
      <c r="B185" s="11">
        <f>+'C Liability Recon'!A186</f>
        <v>507</v>
      </c>
      <c r="C185" s="33" t="str">
        <f>+'C Liability Recon'!B186</f>
        <v>BRD Towing and Recovery Operator</v>
      </c>
      <c r="D185" s="11"/>
      <c r="E185" s="34">
        <f>VLOOKUP(B185,'A Employer Allocation - No 158'!$A$6:$G$312,7,0)</f>
        <v>0</v>
      </c>
      <c r="F185" s="37">
        <f>+'C Liability Recon'!E186</f>
        <v>0</v>
      </c>
      <c r="G185" s="37">
        <f>+'C Liability Recon'!F186</f>
        <v>0</v>
      </c>
      <c r="H185" s="16">
        <f>ROUND(H$313*'A Employer Allocation - No 158'!$G187,0)</f>
        <v>0</v>
      </c>
      <c r="I185" s="16">
        <f>ROUND(I$313*'A Employer Allocation - No 158'!$G187,0)</f>
        <v>0</v>
      </c>
      <c r="J185" s="16">
        <f>ROUND(J$313*'A Employer Allocation - No 158'!$G187,0)</f>
        <v>0</v>
      </c>
      <c r="K185" s="16">
        <f>ROUND(K$313*'A Employer Allocation - No 158'!$G187,0)</f>
        <v>0</v>
      </c>
      <c r="L185" s="16">
        <f>ROUND(L$313*'A Employer Allocation - No 158'!$G187,0)</f>
        <v>0</v>
      </c>
      <c r="M185" s="16">
        <f>ROUND(M$313*'A Employer Allocation - No 158'!$G187,0)</f>
        <v>0</v>
      </c>
      <c r="N185" s="16">
        <f>ROUND(N$313*'A Employer Allocation - No 158'!$G187,0)</f>
        <v>0</v>
      </c>
      <c r="O185" s="38">
        <v>0</v>
      </c>
      <c r="P185" s="37">
        <f t="shared" si="2"/>
        <v>0</v>
      </c>
    </row>
    <row r="186" spans="1:16" s="10" customFormat="1" x14ac:dyDescent="0.2">
      <c r="A186" s="117"/>
      <c r="B186" s="11">
        <f>+'C Liability Recon'!A187</f>
        <v>601</v>
      </c>
      <c r="C186" s="33" t="str">
        <f>+'C Liability Recon'!B187</f>
        <v>Dept of Health</v>
      </c>
      <c r="D186" s="11"/>
      <c r="E186" s="34">
        <f>VLOOKUP(B186,'A Employer Allocation - No 158'!$A$6:$G$312,7,0)</f>
        <v>3.3981418609333985E-2</v>
      </c>
      <c r="F186" s="37">
        <f>+'C Liability Recon'!E187</f>
        <v>3963137</v>
      </c>
      <c r="G186" s="37">
        <f>+'C Liability Recon'!F187</f>
        <v>1608899</v>
      </c>
      <c r="H186" s="16">
        <f>ROUND(H$313*'A Employer Allocation - No 158'!$G188,0)</f>
        <v>0</v>
      </c>
      <c r="I186" s="16">
        <f>ROUND(I$313*'A Employer Allocation - No 158'!$G188,0)</f>
        <v>0</v>
      </c>
      <c r="J186" s="16">
        <f>ROUND(J$313*'A Employer Allocation - No 158'!$G188,0)</f>
        <v>0</v>
      </c>
      <c r="K186" s="16">
        <f>ROUND(K$313*'A Employer Allocation - No 158'!$G188,0)</f>
        <v>0</v>
      </c>
      <c r="L186" s="16">
        <f>ROUND(L$313*'A Employer Allocation - No 158'!$G188,0)</f>
        <v>-326946</v>
      </c>
      <c r="M186" s="16">
        <f>ROUND(M$313*'A Employer Allocation - No 158'!$G188,0)</f>
        <v>0</v>
      </c>
      <c r="N186" s="16">
        <f>ROUND(N$313*'A Employer Allocation - No 158'!$G188,0)</f>
        <v>-1723283</v>
      </c>
      <c r="O186" s="38">
        <v>-137731</v>
      </c>
      <c r="P186" s="37">
        <f t="shared" si="2"/>
        <v>3384076</v>
      </c>
    </row>
    <row r="187" spans="1:16" s="10" customFormat="1" x14ac:dyDescent="0.2">
      <c r="A187" s="117"/>
      <c r="B187" s="11">
        <f>+'C Liability Recon'!A188</f>
        <v>602</v>
      </c>
      <c r="C187" s="33" t="str">
        <f>+'C Liability Recon'!B188</f>
        <v>Dept of Medical Asst Services</v>
      </c>
      <c r="D187" s="11"/>
      <c r="E187" s="34">
        <f>VLOOKUP(B187,'A Employer Allocation - No 158'!$A$6:$G$312,7,0)</f>
        <v>4.4142975716513384E-3</v>
      </c>
      <c r="F187" s="37">
        <f>+'C Liability Recon'!E188</f>
        <v>514824</v>
      </c>
      <c r="G187" s="37">
        <f>+'C Liability Recon'!F188</f>
        <v>209001</v>
      </c>
      <c r="H187" s="16">
        <f>ROUND(H$313*'A Employer Allocation - No 158'!$G189,0)</f>
        <v>0</v>
      </c>
      <c r="I187" s="16">
        <f>ROUND(I$313*'A Employer Allocation - No 158'!$G189,0)</f>
        <v>0</v>
      </c>
      <c r="J187" s="16">
        <f>ROUND(J$313*'A Employer Allocation - No 158'!$G189,0)</f>
        <v>0</v>
      </c>
      <c r="K187" s="16">
        <f>ROUND(K$313*'A Employer Allocation - No 158'!$G189,0)</f>
        <v>0</v>
      </c>
      <c r="L187" s="16">
        <f>ROUND(L$313*'A Employer Allocation - No 158'!$G189,0)</f>
        <v>-42471</v>
      </c>
      <c r="M187" s="16">
        <f>ROUND(M$313*'A Employer Allocation - No 158'!$G189,0)</f>
        <v>0</v>
      </c>
      <c r="N187" s="16">
        <f>ROUND(N$313*'A Employer Allocation - No 158'!$G189,0)</f>
        <v>-223860</v>
      </c>
      <c r="O187" s="38">
        <v>39287</v>
      </c>
      <c r="P187" s="37">
        <f t="shared" si="2"/>
        <v>496781</v>
      </c>
    </row>
    <row r="188" spans="1:16" s="10" customFormat="1" x14ac:dyDescent="0.2">
      <c r="A188" s="117"/>
      <c r="B188" s="11">
        <f>+'C Liability Recon'!A189</f>
        <v>606</v>
      </c>
      <c r="C188" s="33" t="str">
        <f>+'C Liability Recon'!B189</f>
        <v>Va Bd for People With Disabil</v>
      </c>
      <c r="D188" s="11"/>
      <c r="E188" s="34">
        <f>VLOOKUP(B188,'A Employer Allocation - No 158'!$A$6:$G$312,7,0)</f>
        <v>8.5918193537699132E-5</v>
      </c>
      <c r="F188" s="37">
        <f>+'C Liability Recon'!E189</f>
        <v>10020</v>
      </c>
      <c r="G188" s="37">
        <f>+'C Liability Recon'!F189</f>
        <v>4068</v>
      </c>
      <c r="H188" s="16">
        <f>ROUND(H$313*'A Employer Allocation - No 158'!$G190,0)</f>
        <v>0</v>
      </c>
      <c r="I188" s="16">
        <f>ROUND(I$313*'A Employer Allocation - No 158'!$G190,0)</f>
        <v>0</v>
      </c>
      <c r="J188" s="16">
        <f>ROUND(J$313*'A Employer Allocation - No 158'!$G190,0)</f>
        <v>0</v>
      </c>
      <c r="K188" s="16">
        <f>ROUND(K$313*'A Employer Allocation - No 158'!$G190,0)</f>
        <v>0</v>
      </c>
      <c r="L188" s="16">
        <f>ROUND(L$313*'A Employer Allocation - No 158'!$G190,0)</f>
        <v>-827</v>
      </c>
      <c r="M188" s="16">
        <f>ROUND(M$313*'A Employer Allocation - No 158'!$G190,0)</f>
        <v>0</v>
      </c>
      <c r="N188" s="16">
        <f>ROUND(N$313*'A Employer Allocation - No 158'!$G190,0)</f>
        <v>-4357</v>
      </c>
      <c r="O188" s="38">
        <v>-3808</v>
      </c>
      <c r="P188" s="37">
        <f t="shared" si="2"/>
        <v>5096</v>
      </c>
    </row>
    <row r="189" spans="1:16" s="10" customFormat="1" x14ac:dyDescent="0.2">
      <c r="A189" s="117"/>
      <c r="B189" s="11">
        <f>+'C Liability Recon'!A190</f>
        <v>701</v>
      </c>
      <c r="C189" s="33" t="str">
        <f>+'C Liability Recon'!B190</f>
        <v>Dept of Corrections</v>
      </c>
      <c r="D189" s="11"/>
      <c r="E189" s="34">
        <f>VLOOKUP(B189,'A Employer Allocation - No 158'!$A$6:$G$312,7,0)</f>
        <v>3.6576123184993586E-3</v>
      </c>
      <c r="F189" s="37">
        <f>+'C Liability Recon'!E190</f>
        <v>426575</v>
      </c>
      <c r="G189" s="37">
        <f>+'C Liability Recon'!F190</f>
        <v>173175</v>
      </c>
      <c r="H189" s="16">
        <f>ROUND(H$313*'A Employer Allocation - No 158'!$G191,0)</f>
        <v>0</v>
      </c>
      <c r="I189" s="16">
        <f>ROUND(I$313*'A Employer Allocation - No 158'!$G191,0)</f>
        <v>0</v>
      </c>
      <c r="J189" s="16">
        <f>ROUND(J$313*'A Employer Allocation - No 158'!$G191,0)</f>
        <v>0</v>
      </c>
      <c r="K189" s="16">
        <f>ROUND(K$313*'A Employer Allocation - No 158'!$G191,0)</f>
        <v>0</v>
      </c>
      <c r="L189" s="16">
        <f>ROUND(L$313*'A Employer Allocation - No 158'!$G191,0)</f>
        <v>-35191</v>
      </c>
      <c r="M189" s="16">
        <f>ROUND(M$313*'A Employer Allocation - No 158'!$G191,0)</f>
        <v>0</v>
      </c>
      <c r="N189" s="16">
        <f>ROUND(N$313*'A Employer Allocation - No 158'!$G191,0)</f>
        <v>-185487</v>
      </c>
      <c r="O189" s="38">
        <v>38569</v>
      </c>
      <c r="P189" s="37">
        <f t="shared" si="2"/>
        <v>417641</v>
      </c>
    </row>
    <row r="190" spans="1:16" s="10" customFormat="1" x14ac:dyDescent="0.2">
      <c r="A190" s="117"/>
      <c r="B190" s="11">
        <f>+'C Liability Recon'!A191</f>
        <v>702</v>
      </c>
      <c r="C190" s="33" t="str">
        <f>+'C Liability Recon'!B191</f>
        <v>Dept f/t Blind &amp; Vision Impair</v>
      </c>
      <c r="D190" s="11"/>
      <c r="E190" s="34">
        <f>VLOOKUP(B190,'A Employer Allocation - No 158'!$A$6:$G$312,7,0)</f>
        <v>2.5466713952550738E-3</v>
      </c>
      <c r="F190" s="37">
        <f>+'C Liability Recon'!E191</f>
        <v>297010</v>
      </c>
      <c r="G190" s="37">
        <f>+'C Liability Recon'!F191</f>
        <v>120576</v>
      </c>
      <c r="H190" s="16">
        <f>ROUND(H$313*'A Employer Allocation - No 158'!$G192,0)</f>
        <v>0</v>
      </c>
      <c r="I190" s="16">
        <f>ROUND(I$313*'A Employer Allocation - No 158'!$G192,0)</f>
        <v>0</v>
      </c>
      <c r="J190" s="16">
        <f>ROUND(J$313*'A Employer Allocation - No 158'!$G192,0)</f>
        <v>0</v>
      </c>
      <c r="K190" s="16">
        <f>ROUND(K$313*'A Employer Allocation - No 158'!$G192,0)</f>
        <v>0</v>
      </c>
      <c r="L190" s="16">
        <f>ROUND(L$313*'A Employer Allocation - No 158'!$G192,0)</f>
        <v>-24502</v>
      </c>
      <c r="M190" s="16">
        <f>ROUND(M$313*'A Employer Allocation - No 158'!$G192,0)</f>
        <v>0</v>
      </c>
      <c r="N190" s="16">
        <f>ROUND(N$313*'A Employer Allocation - No 158'!$G192,0)</f>
        <v>-129148</v>
      </c>
      <c r="O190" s="38">
        <v>37279</v>
      </c>
      <c r="P190" s="37">
        <f t="shared" si="2"/>
        <v>301215</v>
      </c>
    </row>
    <row r="191" spans="1:16" s="10" customFormat="1" x14ac:dyDescent="0.2">
      <c r="A191" s="117"/>
      <c r="B191" s="11">
        <f>+'C Liability Recon'!A192</f>
        <v>703</v>
      </c>
      <c r="C191" s="33" t="str">
        <f>+'C Liability Recon'!B192</f>
        <v>Central State Hospital</v>
      </c>
      <c r="D191" s="11"/>
      <c r="E191" s="34">
        <f>VLOOKUP(B191,'A Employer Allocation - No 158'!$A$6:$G$312,7,0)</f>
        <v>7.6775676098462141E-3</v>
      </c>
      <c r="F191" s="37">
        <f>+'C Liability Recon'!E192</f>
        <v>895408</v>
      </c>
      <c r="G191" s="37">
        <f>+'C Liability Recon'!F192</f>
        <v>363505</v>
      </c>
      <c r="H191" s="16">
        <f>ROUND(H$313*'A Employer Allocation - No 158'!$G193,0)</f>
        <v>0</v>
      </c>
      <c r="I191" s="16">
        <f>ROUND(I$313*'A Employer Allocation - No 158'!$G193,0)</f>
        <v>0</v>
      </c>
      <c r="J191" s="16">
        <f>ROUND(J$313*'A Employer Allocation - No 158'!$G193,0)</f>
        <v>0</v>
      </c>
      <c r="K191" s="16">
        <f>ROUND(K$313*'A Employer Allocation - No 158'!$G193,0)</f>
        <v>0</v>
      </c>
      <c r="L191" s="16">
        <f>ROUND(L$313*'A Employer Allocation - No 158'!$G193,0)</f>
        <v>-73868</v>
      </c>
      <c r="M191" s="16">
        <f>ROUND(M$313*'A Employer Allocation - No 158'!$G193,0)</f>
        <v>0</v>
      </c>
      <c r="N191" s="16">
        <f>ROUND(N$313*'A Employer Allocation - No 158'!$G193,0)</f>
        <v>-389349</v>
      </c>
      <c r="O191" s="38">
        <v>-119222</v>
      </c>
      <c r="P191" s="37">
        <f t="shared" si="2"/>
        <v>676474</v>
      </c>
    </row>
    <row r="192" spans="1:16" s="10" customFormat="1" x14ac:dyDescent="0.2">
      <c r="A192" s="117"/>
      <c r="B192" s="11">
        <f>+'C Liability Recon'!A193</f>
        <v>704</v>
      </c>
      <c r="C192" s="33" t="str">
        <f>+'C Liability Recon'!B193</f>
        <v>Eastern State Hospital</v>
      </c>
      <c r="D192" s="11"/>
      <c r="E192" s="34">
        <f>VLOOKUP(B192,'A Employer Allocation - No 158'!$A$6:$G$312,7,0)</f>
        <v>6.8162640828882716E-3</v>
      </c>
      <c r="F192" s="37">
        <f>+'C Liability Recon'!E193</f>
        <v>794958</v>
      </c>
      <c r="G192" s="37">
        <f>+'C Liability Recon'!F193</f>
        <v>322726</v>
      </c>
      <c r="H192" s="16">
        <f>ROUND(H$313*'A Employer Allocation - No 158'!$G194,0)</f>
        <v>0</v>
      </c>
      <c r="I192" s="16">
        <f>ROUND(I$313*'A Employer Allocation - No 158'!$G194,0)</f>
        <v>0</v>
      </c>
      <c r="J192" s="16">
        <f>ROUND(J$313*'A Employer Allocation - No 158'!$G194,0)</f>
        <v>0</v>
      </c>
      <c r="K192" s="16">
        <f>ROUND(K$313*'A Employer Allocation - No 158'!$G194,0)</f>
        <v>0</v>
      </c>
      <c r="L192" s="16">
        <f>ROUND(L$313*'A Employer Allocation - No 158'!$G194,0)</f>
        <v>-65582</v>
      </c>
      <c r="M192" s="16">
        <f>ROUND(M$313*'A Employer Allocation - No 158'!$G194,0)</f>
        <v>0</v>
      </c>
      <c r="N192" s="16">
        <f>ROUND(N$313*'A Employer Allocation - No 158'!$G194,0)</f>
        <v>-345670</v>
      </c>
      <c r="O192" s="38">
        <v>-144902</v>
      </c>
      <c r="P192" s="37">
        <f t="shared" si="2"/>
        <v>561530</v>
      </c>
    </row>
    <row r="193" spans="1:16" s="10" customFormat="1" x14ac:dyDescent="0.2">
      <c r="A193" s="117"/>
      <c r="B193" s="11">
        <f>+'C Liability Recon'!A194</f>
        <v>705</v>
      </c>
      <c r="C193" s="33" t="str">
        <f>+'C Liability Recon'!B194</f>
        <v>Southwestern Va Ment Hlth Inst</v>
      </c>
      <c r="D193" s="11"/>
      <c r="E193" s="34">
        <f>VLOOKUP(B193,'A Employer Allocation - No 158'!$A$6:$G$312,7,0)</f>
        <v>5.3501614031881686E-3</v>
      </c>
      <c r="F193" s="37">
        <f>+'C Liability Recon'!E194</f>
        <v>623971</v>
      </c>
      <c r="G193" s="37">
        <f>+'C Liability Recon'!F194</f>
        <v>253311</v>
      </c>
      <c r="H193" s="16">
        <f>ROUND(H$313*'A Employer Allocation - No 158'!$G195,0)</f>
        <v>0</v>
      </c>
      <c r="I193" s="16">
        <f>ROUND(I$313*'A Employer Allocation - No 158'!$G195,0)</f>
        <v>0</v>
      </c>
      <c r="J193" s="16">
        <f>ROUND(J$313*'A Employer Allocation - No 158'!$G195,0)</f>
        <v>0</v>
      </c>
      <c r="K193" s="16">
        <f>ROUND(K$313*'A Employer Allocation - No 158'!$G195,0)</f>
        <v>0</v>
      </c>
      <c r="L193" s="16">
        <f>ROUND(L$313*'A Employer Allocation - No 158'!$G195,0)</f>
        <v>-51476</v>
      </c>
      <c r="M193" s="16">
        <f>ROUND(M$313*'A Employer Allocation - No 158'!$G195,0)</f>
        <v>0</v>
      </c>
      <c r="N193" s="16">
        <f>ROUND(N$313*'A Employer Allocation - No 158'!$G195,0)</f>
        <v>-271320</v>
      </c>
      <c r="O193" s="38">
        <v>32513</v>
      </c>
      <c r="P193" s="37">
        <f t="shared" si="2"/>
        <v>586999</v>
      </c>
    </row>
    <row r="194" spans="1:16" s="10" customFormat="1" x14ac:dyDescent="0.2">
      <c r="A194" s="117"/>
      <c r="B194" s="11">
        <f>+'C Liability Recon'!A195</f>
        <v>706</v>
      </c>
      <c r="C194" s="33" t="str">
        <f>+'C Liability Recon'!B195</f>
        <v>Western State Hospital</v>
      </c>
      <c r="D194" s="11"/>
      <c r="E194" s="34">
        <f>VLOOKUP(B194,'A Employer Allocation - No 158'!$A$6:$G$312,7,0)</f>
        <v>6.8754951412555E-3</v>
      </c>
      <c r="F194" s="37">
        <f>+'C Liability Recon'!E195</f>
        <v>801866</v>
      </c>
      <c r="G194" s="37">
        <f>+'C Liability Recon'!F195</f>
        <v>325530</v>
      </c>
      <c r="H194" s="16">
        <f>ROUND(H$313*'A Employer Allocation - No 158'!$G196,0)</f>
        <v>0</v>
      </c>
      <c r="I194" s="16">
        <f>ROUND(I$313*'A Employer Allocation - No 158'!$G196,0)</f>
        <v>0</v>
      </c>
      <c r="J194" s="16">
        <f>ROUND(J$313*'A Employer Allocation - No 158'!$G196,0)</f>
        <v>0</v>
      </c>
      <c r="K194" s="16">
        <f>ROUND(K$313*'A Employer Allocation - No 158'!$G196,0)</f>
        <v>0</v>
      </c>
      <c r="L194" s="16">
        <f>ROUND(L$313*'A Employer Allocation - No 158'!$G196,0)</f>
        <v>-66151</v>
      </c>
      <c r="M194" s="16">
        <f>ROUND(M$313*'A Employer Allocation - No 158'!$G196,0)</f>
        <v>0</v>
      </c>
      <c r="N194" s="16">
        <f>ROUND(N$313*'A Employer Allocation - No 158'!$G196,0)</f>
        <v>-348674</v>
      </c>
      <c r="O194" s="38">
        <v>68951</v>
      </c>
      <c r="P194" s="37">
        <f t="shared" si="2"/>
        <v>781522</v>
      </c>
    </row>
    <row r="195" spans="1:16" s="10" customFormat="1" x14ac:dyDescent="0.2">
      <c r="A195" s="117"/>
      <c r="B195" s="11">
        <f>+'C Liability Recon'!A196</f>
        <v>707</v>
      </c>
      <c r="C195" s="33" t="str">
        <f>+'C Liability Recon'!B196</f>
        <v>Central Virginia Training Ctr</v>
      </c>
      <c r="D195" s="11"/>
      <c r="E195" s="34">
        <f>VLOOKUP(B195,'A Employer Allocation - No 158'!$A$6:$G$312,7,0)</f>
        <v>6.7293501582723703E-3</v>
      </c>
      <c r="F195" s="37">
        <f>+'C Liability Recon'!E196</f>
        <v>784821</v>
      </c>
      <c r="G195" s="37">
        <f>+'C Liability Recon'!F196</f>
        <v>318611</v>
      </c>
      <c r="H195" s="16">
        <f>ROUND(H$313*'A Employer Allocation - No 158'!$G197,0)</f>
        <v>0</v>
      </c>
      <c r="I195" s="16">
        <f>ROUND(I$313*'A Employer Allocation - No 158'!$G197,0)</f>
        <v>0</v>
      </c>
      <c r="J195" s="16">
        <f>ROUND(J$313*'A Employer Allocation - No 158'!$G197,0)</f>
        <v>0</v>
      </c>
      <c r="K195" s="16">
        <f>ROUND(K$313*'A Employer Allocation - No 158'!$G197,0)</f>
        <v>0</v>
      </c>
      <c r="L195" s="16">
        <f>ROUND(L$313*'A Employer Allocation - No 158'!$G197,0)</f>
        <v>-64745</v>
      </c>
      <c r="M195" s="16">
        <f>ROUND(M$313*'A Employer Allocation - No 158'!$G197,0)</f>
        <v>0</v>
      </c>
      <c r="N195" s="16">
        <f>ROUND(N$313*'A Employer Allocation - No 158'!$G197,0)</f>
        <v>-341262</v>
      </c>
      <c r="O195" s="38">
        <v>-529393</v>
      </c>
      <c r="P195" s="37">
        <f t="shared" si="2"/>
        <v>168032</v>
      </c>
    </row>
    <row r="196" spans="1:16" s="10" customFormat="1" x14ac:dyDescent="0.2">
      <c r="A196" s="117"/>
      <c r="B196" s="11">
        <f>+'C Liability Recon'!A197</f>
        <v>708</v>
      </c>
      <c r="C196" s="33" t="str">
        <f>+'C Liability Recon'!B197</f>
        <v xml:space="preserve">COV Center for Child &amp; Adoles </v>
      </c>
      <c r="D196" s="11"/>
      <c r="E196" s="34">
        <f>VLOOKUP(B196,'A Employer Allocation - No 158'!$A$6:$G$312,7,0)</f>
        <v>1.1391346679745129E-3</v>
      </c>
      <c r="F196" s="37">
        <f>+'C Liability Recon'!E197</f>
        <v>132853</v>
      </c>
      <c r="G196" s="37">
        <f>+'C Liability Recon'!F197</f>
        <v>53934</v>
      </c>
      <c r="H196" s="16">
        <f>ROUND(H$313*'A Employer Allocation - No 158'!$G198,0)</f>
        <v>0</v>
      </c>
      <c r="I196" s="16">
        <f>ROUND(I$313*'A Employer Allocation - No 158'!$G198,0)</f>
        <v>0</v>
      </c>
      <c r="J196" s="16">
        <f>ROUND(J$313*'A Employer Allocation - No 158'!$G198,0)</f>
        <v>0</v>
      </c>
      <c r="K196" s="16">
        <f>ROUND(K$313*'A Employer Allocation - No 158'!$G198,0)</f>
        <v>0</v>
      </c>
      <c r="L196" s="16">
        <f>ROUND(L$313*'A Employer Allocation - No 158'!$G198,0)</f>
        <v>-10960</v>
      </c>
      <c r="M196" s="16">
        <f>ROUND(M$313*'A Employer Allocation - No 158'!$G198,0)</f>
        <v>0</v>
      </c>
      <c r="N196" s="16">
        <f>ROUND(N$313*'A Employer Allocation - No 158'!$G198,0)</f>
        <v>-57768</v>
      </c>
      <c r="O196" s="38">
        <v>-29251</v>
      </c>
      <c r="P196" s="37">
        <f t="shared" ref="P196:P259" si="3">SUM(F196:O196)</f>
        <v>88808</v>
      </c>
    </row>
    <row r="197" spans="1:16" s="10" customFormat="1" x14ac:dyDescent="0.2">
      <c r="A197" s="117"/>
      <c r="B197" s="11">
        <f>+'C Liability Recon'!A198</f>
        <v>709</v>
      </c>
      <c r="C197" s="33" t="str">
        <f>+'C Liability Recon'!B198</f>
        <v>Powhatan Correctional Center</v>
      </c>
      <c r="D197" s="11"/>
      <c r="E197" s="34">
        <f>VLOOKUP(B197,'A Employer Allocation - No 158'!$A$6:$G$312,7,0)</f>
        <v>0</v>
      </c>
      <c r="F197" s="37">
        <f>+'C Liability Recon'!E198</f>
        <v>0</v>
      </c>
      <c r="G197" s="37">
        <f>+'C Liability Recon'!F198</f>
        <v>0</v>
      </c>
      <c r="H197" s="16">
        <f>ROUND(H$313*'A Employer Allocation - No 158'!$G199,0)</f>
        <v>0</v>
      </c>
      <c r="I197" s="16">
        <f>ROUND(I$313*'A Employer Allocation - No 158'!$G199,0)</f>
        <v>0</v>
      </c>
      <c r="J197" s="16">
        <f>ROUND(J$313*'A Employer Allocation - No 158'!$G199,0)</f>
        <v>0</v>
      </c>
      <c r="K197" s="16">
        <f>ROUND(K$313*'A Employer Allocation - No 158'!$G199,0)</f>
        <v>0</v>
      </c>
      <c r="L197" s="16">
        <f>ROUND(L$313*'A Employer Allocation - No 158'!$G199,0)</f>
        <v>0</v>
      </c>
      <c r="M197" s="16">
        <f>ROUND(M$313*'A Employer Allocation - No 158'!$G199,0)</f>
        <v>0</v>
      </c>
      <c r="N197" s="16">
        <f>ROUND(N$313*'A Employer Allocation - No 158'!$G199,0)</f>
        <v>0</v>
      </c>
      <c r="O197" s="38">
        <v>0</v>
      </c>
      <c r="P197" s="37">
        <f t="shared" si="3"/>
        <v>0</v>
      </c>
    </row>
    <row r="198" spans="1:16" s="10" customFormat="1" x14ac:dyDescent="0.2">
      <c r="A198" s="117"/>
      <c r="B198" s="11">
        <f>+'C Liability Recon'!A199</f>
        <v>711</v>
      </c>
      <c r="C198" s="33" t="str">
        <f>+'C Liability Recon'!B199</f>
        <v>Virginia Corr Enterprises</v>
      </c>
      <c r="D198" s="11"/>
      <c r="E198" s="34">
        <f>VLOOKUP(B198,'A Employer Allocation - No 158'!$A$6:$G$312,7,0)</f>
        <v>2.0030697010732985E-3</v>
      </c>
      <c r="F198" s="37">
        <f>+'C Liability Recon'!E199</f>
        <v>233611</v>
      </c>
      <c r="G198" s="37">
        <f>+'C Liability Recon'!F199</f>
        <v>94838</v>
      </c>
      <c r="H198" s="16">
        <f>ROUND(H$313*'A Employer Allocation - No 158'!$G200,0)</f>
        <v>0</v>
      </c>
      <c r="I198" s="16">
        <f>ROUND(I$313*'A Employer Allocation - No 158'!$G200,0)</f>
        <v>0</v>
      </c>
      <c r="J198" s="16">
        <f>ROUND(J$313*'A Employer Allocation - No 158'!$G200,0)</f>
        <v>0</v>
      </c>
      <c r="K198" s="16">
        <f>ROUND(K$313*'A Employer Allocation - No 158'!$G200,0)</f>
        <v>0</v>
      </c>
      <c r="L198" s="16">
        <f>ROUND(L$313*'A Employer Allocation - No 158'!$G200,0)</f>
        <v>-19272</v>
      </c>
      <c r="M198" s="16">
        <f>ROUND(M$313*'A Employer Allocation - No 158'!$G200,0)</f>
        <v>0</v>
      </c>
      <c r="N198" s="16">
        <f>ROUND(N$313*'A Employer Allocation - No 158'!$G200,0)</f>
        <v>-101581</v>
      </c>
      <c r="O198" s="38">
        <v>17404</v>
      </c>
      <c r="P198" s="37">
        <f t="shared" si="3"/>
        <v>225000</v>
      </c>
    </row>
    <row r="199" spans="1:16" s="10" customFormat="1" x14ac:dyDescent="0.2">
      <c r="A199" s="117"/>
      <c r="B199" s="11">
        <f>+'C Liability Recon'!A200</f>
        <v>716</v>
      </c>
      <c r="C199" s="33" t="str">
        <f>+'C Liability Recon'!B200</f>
        <v>Virginia Corr Center for Women</v>
      </c>
      <c r="D199" s="11"/>
      <c r="E199" s="34">
        <f>VLOOKUP(B199,'A Employer Allocation - No 158'!$A$6:$G$312,7,0)</f>
        <v>2.7562935115323229E-3</v>
      </c>
      <c r="F199" s="37">
        <f>+'C Liability Recon'!E200</f>
        <v>321457</v>
      </c>
      <c r="G199" s="37">
        <f>+'C Liability Recon'!F200</f>
        <v>130501</v>
      </c>
      <c r="H199" s="16">
        <f>ROUND(H$313*'A Employer Allocation - No 158'!$G201,0)</f>
        <v>0</v>
      </c>
      <c r="I199" s="16">
        <f>ROUND(I$313*'A Employer Allocation - No 158'!$G201,0)</f>
        <v>0</v>
      </c>
      <c r="J199" s="16">
        <f>ROUND(J$313*'A Employer Allocation - No 158'!$G201,0)</f>
        <v>0</v>
      </c>
      <c r="K199" s="16">
        <f>ROUND(K$313*'A Employer Allocation - No 158'!$G201,0)</f>
        <v>0</v>
      </c>
      <c r="L199" s="16">
        <f>ROUND(L$313*'A Employer Allocation - No 158'!$G201,0)</f>
        <v>-26519</v>
      </c>
      <c r="M199" s="16">
        <f>ROUND(M$313*'A Employer Allocation - No 158'!$G201,0)</f>
        <v>0</v>
      </c>
      <c r="N199" s="16">
        <f>ROUND(N$313*'A Employer Allocation - No 158'!$G201,0)</f>
        <v>-139779</v>
      </c>
      <c r="O199" s="38">
        <v>-31730</v>
      </c>
      <c r="P199" s="37">
        <f t="shared" si="3"/>
        <v>253930</v>
      </c>
    </row>
    <row r="200" spans="1:16" s="10" customFormat="1" x14ac:dyDescent="0.2">
      <c r="A200" s="117"/>
      <c r="B200" s="11">
        <f>+'C Liability Recon'!A201</f>
        <v>717</v>
      </c>
      <c r="C200" s="33" t="str">
        <f>+'C Liability Recon'!B201</f>
        <v>Southampton Memorial Hospital</v>
      </c>
      <c r="D200" s="11"/>
      <c r="E200" s="34">
        <f>VLOOKUP(B200,'A Employer Allocation - No 158'!$A$6:$G$312,7,0)</f>
        <v>0</v>
      </c>
      <c r="F200" s="37">
        <f>+'C Liability Recon'!E201</f>
        <v>0</v>
      </c>
      <c r="G200" s="37">
        <f>+'C Liability Recon'!F201</f>
        <v>0</v>
      </c>
      <c r="H200" s="16">
        <f>ROUND(H$313*'A Employer Allocation - No 158'!$G202,0)</f>
        <v>0</v>
      </c>
      <c r="I200" s="16">
        <f>ROUND(I$313*'A Employer Allocation - No 158'!$G202,0)</f>
        <v>0</v>
      </c>
      <c r="J200" s="16">
        <f>ROUND(J$313*'A Employer Allocation - No 158'!$G202,0)</f>
        <v>0</v>
      </c>
      <c r="K200" s="16">
        <f>ROUND(K$313*'A Employer Allocation - No 158'!$G202,0)</f>
        <v>0</v>
      </c>
      <c r="L200" s="16">
        <f>ROUND(L$313*'A Employer Allocation - No 158'!$G202,0)</f>
        <v>0</v>
      </c>
      <c r="M200" s="16">
        <f>ROUND(M$313*'A Employer Allocation - No 158'!$G202,0)</f>
        <v>0</v>
      </c>
      <c r="N200" s="16">
        <f>ROUND(N$313*'A Employer Allocation - No 158'!$G202,0)</f>
        <v>0</v>
      </c>
      <c r="O200" s="38">
        <v>0</v>
      </c>
      <c r="P200" s="37">
        <f t="shared" si="3"/>
        <v>0</v>
      </c>
    </row>
    <row r="201" spans="1:16" s="10" customFormat="1" x14ac:dyDescent="0.2">
      <c r="A201" s="117"/>
      <c r="B201" s="11">
        <f>+'C Liability Recon'!A202</f>
        <v>718</v>
      </c>
      <c r="C201" s="33" t="str">
        <f>+'C Liability Recon'!B202</f>
        <v>Bland Correctional Center</v>
      </c>
      <c r="D201" s="11"/>
      <c r="E201" s="34">
        <f>VLOOKUP(B201,'A Employer Allocation - No 158'!$A$6:$G$312,7,0)</f>
        <v>2.967126313418693E-3</v>
      </c>
      <c r="F201" s="37">
        <f>+'C Liability Recon'!E202</f>
        <v>346046</v>
      </c>
      <c r="G201" s="37">
        <f>+'C Liability Recon'!F202</f>
        <v>140483</v>
      </c>
      <c r="H201" s="16">
        <f>ROUND(H$313*'A Employer Allocation - No 158'!$G203,0)</f>
        <v>0</v>
      </c>
      <c r="I201" s="16">
        <f>ROUND(I$313*'A Employer Allocation - No 158'!$G203,0)</f>
        <v>0</v>
      </c>
      <c r="J201" s="16">
        <f>ROUND(J$313*'A Employer Allocation - No 158'!$G203,0)</f>
        <v>0</v>
      </c>
      <c r="K201" s="16">
        <f>ROUND(K$313*'A Employer Allocation - No 158'!$G203,0)</f>
        <v>0</v>
      </c>
      <c r="L201" s="16">
        <f>ROUND(L$313*'A Employer Allocation - No 158'!$G203,0)</f>
        <v>-28548</v>
      </c>
      <c r="M201" s="16">
        <f>ROUND(M$313*'A Employer Allocation - No 158'!$G203,0)</f>
        <v>0</v>
      </c>
      <c r="N201" s="16">
        <f>ROUND(N$313*'A Employer Allocation - No 158'!$G203,0)</f>
        <v>-150470</v>
      </c>
      <c r="O201" s="38">
        <v>-11715</v>
      </c>
      <c r="P201" s="37">
        <f t="shared" si="3"/>
        <v>295796</v>
      </c>
    </row>
    <row r="202" spans="1:16" s="10" customFormat="1" x14ac:dyDescent="0.2">
      <c r="A202" s="117"/>
      <c r="B202" s="11">
        <f>+'C Liability Recon'!A203</f>
        <v>719</v>
      </c>
      <c r="C202" s="33" t="str">
        <f>+'C Liability Recon'!B203</f>
        <v>James River Correctional Ctr</v>
      </c>
      <c r="D202" s="11"/>
      <c r="E202" s="34">
        <f>VLOOKUP(B202,'A Employer Allocation - No 158'!$A$6:$G$312,7,0)</f>
        <v>0</v>
      </c>
      <c r="F202" s="37">
        <f>+'C Liability Recon'!E203</f>
        <v>0</v>
      </c>
      <c r="G202" s="37">
        <f>+'C Liability Recon'!F203</f>
        <v>0</v>
      </c>
      <c r="H202" s="16">
        <f>ROUND(H$313*'A Employer Allocation - No 158'!$G204,0)</f>
        <v>0</v>
      </c>
      <c r="I202" s="16">
        <f>ROUND(I$313*'A Employer Allocation - No 158'!$G204,0)</f>
        <v>0</v>
      </c>
      <c r="J202" s="16">
        <f>ROUND(J$313*'A Employer Allocation - No 158'!$G204,0)</f>
        <v>0</v>
      </c>
      <c r="K202" s="16">
        <f>ROUND(K$313*'A Employer Allocation - No 158'!$G204,0)</f>
        <v>0</v>
      </c>
      <c r="L202" s="16">
        <f>ROUND(L$313*'A Employer Allocation - No 158'!$G204,0)</f>
        <v>0</v>
      </c>
      <c r="M202" s="16">
        <f>ROUND(M$313*'A Employer Allocation - No 158'!$G204,0)</f>
        <v>0</v>
      </c>
      <c r="N202" s="16">
        <f>ROUND(N$313*'A Employer Allocation - No 158'!$G204,0)</f>
        <v>0</v>
      </c>
      <c r="O202" s="38">
        <v>0</v>
      </c>
      <c r="P202" s="37">
        <f t="shared" si="3"/>
        <v>0</v>
      </c>
    </row>
    <row r="203" spans="1:16" s="10" customFormat="1" x14ac:dyDescent="0.2">
      <c r="A203" s="117"/>
      <c r="B203" s="11">
        <f>+'C Liability Recon'!A204</f>
        <v>720</v>
      </c>
      <c r="C203" s="33" t="str">
        <f>+'C Liability Recon'!B204</f>
        <v>Dept Behav Hlth &amp; Develop Svcs</v>
      </c>
      <c r="D203" s="11"/>
      <c r="E203" s="34">
        <f>VLOOKUP(B203,'A Employer Allocation - No 158'!$A$6:$G$312,7,0)</f>
        <v>4.2943895724219128E-3</v>
      </c>
      <c r="F203" s="37">
        <f>+'C Liability Recon'!E204</f>
        <v>500840</v>
      </c>
      <c r="G203" s="37">
        <f>+'C Liability Recon'!F204</f>
        <v>203324</v>
      </c>
      <c r="H203" s="16">
        <f>ROUND(H$313*'A Employer Allocation - No 158'!$G205,0)</f>
        <v>0</v>
      </c>
      <c r="I203" s="16">
        <f>ROUND(I$313*'A Employer Allocation - No 158'!$G205,0)</f>
        <v>0</v>
      </c>
      <c r="J203" s="16">
        <f>ROUND(J$313*'A Employer Allocation - No 158'!$G205,0)</f>
        <v>0</v>
      </c>
      <c r="K203" s="16">
        <f>ROUND(K$313*'A Employer Allocation - No 158'!$G205,0)</f>
        <v>0</v>
      </c>
      <c r="L203" s="16">
        <f>ROUND(L$313*'A Employer Allocation - No 158'!$G205,0)</f>
        <v>-41318</v>
      </c>
      <c r="M203" s="16">
        <f>ROUND(M$313*'A Employer Allocation - No 158'!$G205,0)</f>
        <v>0</v>
      </c>
      <c r="N203" s="16">
        <f>ROUND(N$313*'A Employer Allocation - No 158'!$G205,0)</f>
        <v>-217779</v>
      </c>
      <c r="O203" s="38">
        <v>137896</v>
      </c>
      <c r="P203" s="37">
        <f t="shared" si="3"/>
        <v>582963</v>
      </c>
    </row>
    <row r="204" spans="1:16" s="10" customFormat="1" x14ac:dyDescent="0.2">
      <c r="A204" s="117"/>
      <c r="B204" s="11">
        <f>+'C Liability Recon'!A205</f>
        <v>721</v>
      </c>
      <c r="C204" s="33" t="str">
        <f>+'C Liability Recon'!B205</f>
        <v>Powhatan Recpt and Class Ctr</v>
      </c>
      <c r="D204" s="11"/>
      <c r="E204" s="34">
        <f>VLOOKUP(B204,'A Employer Allocation - No 158'!$A$6:$G$312,7,0)</f>
        <v>0</v>
      </c>
      <c r="F204" s="37">
        <f>+'C Liability Recon'!E205</f>
        <v>0</v>
      </c>
      <c r="G204" s="37">
        <f>+'C Liability Recon'!F205</f>
        <v>0</v>
      </c>
      <c r="H204" s="16">
        <f>ROUND(H$313*'A Employer Allocation - No 158'!$G206,0)</f>
        <v>0</v>
      </c>
      <c r="I204" s="16">
        <f>ROUND(I$313*'A Employer Allocation - No 158'!$G206,0)</f>
        <v>0</v>
      </c>
      <c r="J204" s="16">
        <f>ROUND(J$313*'A Employer Allocation - No 158'!$G206,0)</f>
        <v>0</v>
      </c>
      <c r="K204" s="16">
        <f>ROUND(K$313*'A Employer Allocation - No 158'!$G206,0)</f>
        <v>0</v>
      </c>
      <c r="L204" s="16">
        <f>ROUND(L$313*'A Employer Allocation - No 158'!$G206,0)</f>
        <v>0</v>
      </c>
      <c r="M204" s="16">
        <f>ROUND(M$313*'A Employer Allocation - No 158'!$G206,0)</f>
        <v>0</v>
      </c>
      <c r="N204" s="16">
        <f>ROUND(N$313*'A Employer Allocation - No 158'!$G206,0)</f>
        <v>0</v>
      </c>
      <c r="O204" s="38">
        <v>0</v>
      </c>
      <c r="P204" s="37">
        <f t="shared" si="3"/>
        <v>0</v>
      </c>
    </row>
    <row r="205" spans="1:16" s="10" customFormat="1" x14ac:dyDescent="0.2">
      <c r="A205" s="117"/>
      <c r="B205" s="11">
        <f>+'C Liability Recon'!A206</f>
        <v>722</v>
      </c>
      <c r="C205" s="33" t="str">
        <f>+'C Liability Recon'!B206</f>
        <v xml:space="preserve">Office Inspec Gen Behav &amp; Dev </v>
      </c>
      <c r="D205" s="11"/>
      <c r="E205" s="34">
        <f>VLOOKUP(B205,'A Employer Allocation - No 158'!$A$6:$G$312,7,0)</f>
        <v>0</v>
      </c>
      <c r="F205" s="37">
        <f>+'C Liability Recon'!E206</f>
        <v>0</v>
      </c>
      <c r="G205" s="37">
        <f>+'C Liability Recon'!F206</f>
        <v>0</v>
      </c>
      <c r="H205" s="16">
        <f>ROUND(H$313*'A Employer Allocation - No 158'!$G207,0)</f>
        <v>0</v>
      </c>
      <c r="I205" s="16">
        <f>ROUND(I$313*'A Employer Allocation - No 158'!$G207,0)</f>
        <v>0</v>
      </c>
      <c r="J205" s="16">
        <f>ROUND(J$313*'A Employer Allocation - No 158'!$G207,0)</f>
        <v>0</v>
      </c>
      <c r="K205" s="16">
        <f>ROUND(K$313*'A Employer Allocation - No 158'!$G207,0)</f>
        <v>0</v>
      </c>
      <c r="L205" s="16">
        <f>ROUND(L$313*'A Employer Allocation - No 158'!$G207,0)</f>
        <v>0</v>
      </c>
      <c r="M205" s="16">
        <f>ROUND(M$313*'A Employer Allocation - No 158'!$G207,0)</f>
        <v>0</v>
      </c>
      <c r="N205" s="16">
        <f>ROUND(N$313*'A Employer Allocation - No 158'!$G207,0)</f>
        <v>0</v>
      </c>
      <c r="O205" s="38">
        <v>0</v>
      </c>
      <c r="P205" s="37">
        <f t="shared" si="3"/>
        <v>0</v>
      </c>
    </row>
    <row r="206" spans="1:16" s="10" customFormat="1" x14ac:dyDescent="0.2">
      <c r="A206" s="117"/>
      <c r="B206" s="11">
        <f>+'C Liability Recon'!A207</f>
        <v>723</v>
      </c>
      <c r="C206" s="33" t="str">
        <f>+'C Liability Recon'!B207</f>
        <v>Southeastern Va Training Centr</v>
      </c>
      <c r="D206" s="11"/>
      <c r="E206" s="34">
        <f>VLOOKUP(B206,'A Employer Allocation - No 158'!$A$6:$G$312,7,0)</f>
        <v>2.9971997053923807E-3</v>
      </c>
      <c r="F206" s="37">
        <f>+'C Liability Recon'!E207</f>
        <v>349553</v>
      </c>
      <c r="G206" s="37">
        <f>+'C Liability Recon'!F207</f>
        <v>141907</v>
      </c>
      <c r="H206" s="16">
        <f>ROUND(H$313*'A Employer Allocation - No 158'!$G208,0)</f>
        <v>0</v>
      </c>
      <c r="I206" s="16">
        <f>ROUND(I$313*'A Employer Allocation - No 158'!$G208,0)</f>
        <v>0</v>
      </c>
      <c r="J206" s="16">
        <f>ROUND(J$313*'A Employer Allocation - No 158'!$G208,0)</f>
        <v>0</v>
      </c>
      <c r="K206" s="16">
        <f>ROUND(K$313*'A Employer Allocation - No 158'!$G208,0)</f>
        <v>0</v>
      </c>
      <c r="L206" s="16">
        <f>ROUND(L$313*'A Employer Allocation - No 158'!$G208,0)</f>
        <v>-28837</v>
      </c>
      <c r="M206" s="16">
        <f>ROUND(M$313*'A Employer Allocation - No 158'!$G208,0)</f>
        <v>0</v>
      </c>
      <c r="N206" s="16">
        <f>ROUND(N$313*'A Employer Allocation - No 158'!$G208,0)</f>
        <v>-151996</v>
      </c>
      <c r="O206" s="38">
        <v>-35140</v>
      </c>
      <c r="P206" s="37">
        <f t="shared" si="3"/>
        <v>275487</v>
      </c>
    </row>
    <row r="207" spans="1:16" s="10" customFormat="1" x14ac:dyDescent="0.2">
      <c r="A207" s="117"/>
      <c r="B207" s="11">
        <f>+'C Liability Recon'!A208</f>
        <v>724</v>
      </c>
      <c r="C207" s="33" t="str">
        <f>+'C Liability Recon'!B208</f>
        <v>Catawba Hospital</v>
      </c>
      <c r="D207" s="11"/>
      <c r="E207" s="34">
        <f>VLOOKUP(B207,'A Employer Allocation - No 158'!$A$6:$G$312,7,0)</f>
        <v>2.529650466524301E-3</v>
      </c>
      <c r="F207" s="37">
        <f>+'C Liability Recon'!E208</f>
        <v>295024</v>
      </c>
      <c r="G207" s="37">
        <f>+'C Liability Recon'!F208</f>
        <v>119770</v>
      </c>
      <c r="H207" s="16">
        <f>ROUND(H$313*'A Employer Allocation - No 158'!$G209,0)</f>
        <v>0</v>
      </c>
      <c r="I207" s="16">
        <f>ROUND(I$313*'A Employer Allocation - No 158'!$G209,0)</f>
        <v>0</v>
      </c>
      <c r="J207" s="16">
        <f>ROUND(J$313*'A Employer Allocation - No 158'!$G209,0)</f>
        <v>0</v>
      </c>
      <c r="K207" s="16">
        <f>ROUND(K$313*'A Employer Allocation - No 158'!$G209,0)</f>
        <v>0</v>
      </c>
      <c r="L207" s="16">
        <f>ROUND(L$313*'A Employer Allocation - No 158'!$G209,0)</f>
        <v>-24339</v>
      </c>
      <c r="M207" s="16">
        <f>ROUND(M$313*'A Employer Allocation - No 158'!$G209,0)</f>
        <v>0</v>
      </c>
      <c r="N207" s="16">
        <f>ROUND(N$313*'A Employer Allocation - No 158'!$G209,0)</f>
        <v>-128285</v>
      </c>
      <c r="O207" s="38">
        <v>-22298</v>
      </c>
      <c r="P207" s="37">
        <f t="shared" si="3"/>
        <v>239872</v>
      </c>
    </row>
    <row r="208" spans="1:16" s="10" customFormat="1" x14ac:dyDescent="0.2">
      <c r="A208" s="117"/>
      <c r="B208" s="11">
        <f>+'C Liability Recon'!A209</f>
        <v>725</v>
      </c>
      <c r="C208" s="33" t="str">
        <f>+'C Liability Recon'!B209</f>
        <v>Northern Virginia Training Ctr</v>
      </c>
      <c r="D208" s="11"/>
      <c r="E208" s="34">
        <f>VLOOKUP(B208,'A Employer Allocation - No 158'!$A$6:$G$312,7,0)</f>
        <v>7.3210910642416375E-4</v>
      </c>
      <c r="F208" s="37">
        <f>+'C Liability Recon'!E209</f>
        <v>85383</v>
      </c>
      <c r="G208" s="37">
        <f>+'C Liability Recon'!F209</f>
        <v>34663</v>
      </c>
      <c r="H208" s="16">
        <f>ROUND(H$313*'A Employer Allocation - No 158'!$G210,0)</f>
        <v>0</v>
      </c>
      <c r="I208" s="16">
        <f>ROUND(I$313*'A Employer Allocation - No 158'!$G210,0)</f>
        <v>0</v>
      </c>
      <c r="J208" s="16">
        <f>ROUND(J$313*'A Employer Allocation - No 158'!$G210,0)</f>
        <v>0</v>
      </c>
      <c r="K208" s="16">
        <f>ROUND(K$313*'A Employer Allocation - No 158'!$G210,0)</f>
        <v>0</v>
      </c>
      <c r="L208" s="16">
        <f>ROUND(L$313*'A Employer Allocation - No 158'!$G210,0)</f>
        <v>-7044</v>
      </c>
      <c r="M208" s="16">
        <f>ROUND(M$313*'A Employer Allocation - No 158'!$G210,0)</f>
        <v>0</v>
      </c>
      <c r="N208" s="16">
        <f>ROUND(N$313*'A Employer Allocation - No 158'!$G210,0)</f>
        <v>-37127</v>
      </c>
      <c r="O208" s="38">
        <v>-516657</v>
      </c>
      <c r="P208" s="37">
        <f t="shared" si="3"/>
        <v>-440782</v>
      </c>
    </row>
    <row r="209" spans="1:16" s="10" customFormat="1" x14ac:dyDescent="0.2">
      <c r="A209" s="117"/>
      <c r="B209" s="11">
        <f>+'C Liability Recon'!A210</f>
        <v>726</v>
      </c>
      <c r="C209" s="33" t="str">
        <f>+'C Liability Recon'!B210</f>
        <v>Southside Va Training Center</v>
      </c>
      <c r="D209" s="11"/>
      <c r="E209" s="34">
        <f>VLOOKUP(B209,'A Employer Allocation - No 158'!$A$6:$G$312,7,0)</f>
        <v>0</v>
      </c>
      <c r="F209" s="37">
        <f>+'C Liability Recon'!E210</f>
        <v>0</v>
      </c>
      <c r="G209" s="37">
        <f>+'C Liability Recon'!F210</f>
        <v>0</v>
      </c>
      <c r="H209" s="16">
        <f>ROUND(H$313*'A Employer Allocation - No 158'!$G211,0)</f>
        <v>0</v>
      </c>
      <c r="I209" s="16">
        <f>ROUND(I$313*'A Employer Allocation - No 158'!$G211,0)</f>
        <v>0</v>
      </c>
      <c r="J209" s="16">
        <f>ROUND(J$313*'A Employer Allocation - No 158'!$G211,0)</f>
        <v>0</v>
      </c>
      <c r="K209" s="16">
        <f>ROUND(K$313*'A Employer Allocation - No 158'!$G211,0)</f>
        <v>0</v>
      </c>
      <c r="L209" s="16">
        <f>ROUND(L$313*'A Employer Allocation - No 158'!$G211,0)</f>
        <v>0</v>
      </c>
      <c r="M209" s="16">
        <f>ROUND(M$313*'A Employer Allocation - No 158'!$G211,0)</f>
        <v>0</v>
      </c>
      <c r="N209" s="16">
        <f>ROUND(N$313*'A Employer Allocation - No 158'!$G211,0)</f>
        <v>0</v>
      </c>
      <c r="O209" s="38">
        <v>-995</v>
      </c>
      <c r="P209" s="37">
        <f t="shared" si="3"/>
        <v>-995</v>
      </c>
    </row>
    <row r="210" spans="1:16" s="10" customFormat="1" x14ac:dyDescent="0.2">
      <c r="A210" s="117"/>
      <c r="B210" s="11">
        <f>+'C Liability Recon'!A211</f>
        <v>728</v>
      </c>
      <c r="C210" s="33" t="str">
        <f>+'C Liability Recon'!B211</f>
        <v>No Va Mental Health Institute</v>
      </c>
      <c r="D210" s="11"/>
      <c r="E210" s="34">
        <f>VLOOKUP(B210,'A Employer Allocation - No 158'!$A$6:$G$312,7,0)</f>
        <v>3.0173533795289191E-3</v>
      </c>
      <c r="F210" s="37">
        <f>+'C Liability Recon'!E211</f>
        <v>351904</v>
      </c>
      <c r="G210" s="37">
        <f>+'C Liability Recon'!F211</f>
        <v>142861</v>
      </c>
      <c r="H210" s="16">
        <f>ROUND(H$313*'A Employer Allocation - No 158'!$G212,0)</f>
        <v>0</v>
      </c>
      <c r="I210" s="16">
        <f>ROUND(I$313*'A Employer Allocation - No 158'!$G212,0)</f>
        <v>0</v>
      </c>
      <c r="J210" s="16">
        <f>ROUND(J$313*'A Employer Allocation - No 158'!$G212,0)</f>
        <v>0</v>
      </c>
      <c r="K210" s="16">
        <f>ROUND(K$313*'A Employer Allocation - No 158'!$G212,0)</f>
        <v>0</v>
      </c>
      <c r="L210" s="16">
        <f>ROUND(L$313*'A Employer Allocation - No 158'!$G212,0)</f>
        <v>-29031</v>
      </c>
      <c r="M210" s="16">
        <f>ROUND(M$313*'A Employer Allocation - No 158'!$G212,0)</f>
        <v>0</v>
      </c>
      <c r="N210" s="16">
        <f>ROUND(N$313*'A Employer Allocation - No 158'!$G212,0)</f>
        <v>-153018</v>
      </c>
      <c r="O210" s="38">
        <v>-21206</v>
      </c>
      <c r="P210" s="37">
        <f t="shared" si="3"/>
        <v>291510</v>
      </c>
    </row>
    <row r="211" spans="1:16" s="10" customFormat="1" x14ac:dyDescent="0.2">
      <c r="A211" s="117"/>
      <c r="B211" s="11">
        <f>+'C Liability Recon'!A212</f>
        <v>729</v>
      </c>
      <c r="C211" s="33" t="str">
        <f>+'C Liability Recon'!B212</f>
        <v>Piedmont Geriatric Hospital</v>
      </c>
      <c r="D211" s="11"/>
      <c r="E211" s="34">
        <f>VLOOKUP(B211,'A Employer Allocation - No 158'!$A$6:$G$312,7,0)</f>
        <v>3.5269170719358024E-3</v>
      </c>
      <c r="F211" s="37">
        <f>+'C Liability Recon'!E212</f>
        <v>411332</v>
      </c>
      <c r="G211" s="37">
        <f>+'C Liability Recon'!F212</f>
        <v>166987</v>
      </c>
      <c r="H211" s="16">
        <f>ROUND(H$313*'A Employer Allocation - No 158'!$G213,0)</f>
        <v>0</v>
      </c>
      <c r="I211" s="16">
        <f>ROUND(I$313*'A Employer Allocation - No 158'!$G213,0)</f>
        <v>0</v>
      </c>
      <c r="J211" s="16">
        <f>ROUND(J$313*'A Employer Allocation - No 158'!$G213,0)</f>
        <v>0</v>
      </c>
      <c r="K211" s="16">
        <f>ROUND(K$313*'A Employer Allocation - No 158'!$G213,0)</f>
        <v>0</v>
      </c>
      <c r="L211" s="16">
        <f>ROUND(L$313*'A Employer Allocation - No 158'!$G213,0)</f>
        <v>-33934</v>
      </c>
      <c r="M211" s="16">
        <f>ROUND(M$313*'A Employer Allocation - No 158'!$G213,0)</f>
        <v>0</v>
      </c>
      <c r="N211" s="16">
        <f>ROUND(N$313*'A Employer Allocation - No 158'!$G213,0)</f>
        <v>-178859</v>
      </c>
      <c r="O211" s="38">
        <v>-2687</v>
      </c>
      <c r="P211" s="37">
        <f t="shared" si="3"/>
        <v>362839</v>
      </c>
    </row>
    <row r="212" spans="1:16" s="10" customFormat="1" x14ac:dyDescent="0.2">
      <c r="A212" s="117"/>
      <c r="B212" s="11">
        <f>+'C Liability Recon'!A213</f>
        <v>730</v>
      </c>
      <c r="C212" s="33" t="str">
        <f>+'C Liability Recon'!B213</f>
        <v>Brunswick Correctional Center</v>
      </c>
      <c r="D212" s="11"/>
      <c r="E212" s="34">
        <f>VLOOKUP(B212,'A Employer Allocation - No 158'!$A$6:$G$312,7,0)</f>
        <v>0</v>
      </c>
      <c r="F212" s="37">
        <f>+'C Liability Recon'!E213</f>
        <v>0</v>
      </c>
      <c r="G212" s="37">
        <f>+'C Liability Recon'!F213</f>
        <v>0</v>
      </c>
      <c r="H212" s="16">
        <f>ROUND(H$313*'A Employer Allocation - No 158'!$G214,0)</f>
        <v>0</v>
      </c>
      <c r="I212" s="16">
        <f>ROUND(I$313*'A Employer Allocation - No 158'!$G214,0)</f>
        <v>0</v>
      </c>
      <c r="J212" s="16">
        <f>ROUND(J$313*'A Employer Allocation - No 158'!$G214,0)</f>
        <v>0</v>
      </c>
      <c r="K212" s="16">
        <f>ROUND(K$313*'A Employer Allocation - No 158'!$G214,0)</f>
        <v>0</v>
      </c>
      <c r="L212" s="16">
        <f>ROUND(L$313*'A Employer Allocation - No 158'!$G214,0)</f>
        <v>0</v>
      </c>
      <c r="M212" s="16">
        <f>ROUND(M$313*'A Employer Allocation - No 158'!$G214,0)</f>
        <v>0</v>
      </c>
      <c r="N212" s="16">
        <f>ROUND(N$313*'A Employer Allocation - No 158'!$G214,0)</f>
        <v>0</v>
      </c>
      <c r="O212" s="38">
        <v>0</v>
      </c>
      <c r="P212" s="37">
        <f t="shared" si="3"/>
        <v>0</v>
      </c>
    </row>
    <row r="213" spans="1:16" s="10" customFormat="1" x14ac:dyDescent="0.2">
      <c r="A213" s="117"/>
      <c r="B213" s="11">
        <f>+'C Liability Recon'!A214</f>
        <v>731</v>
      </c>
      <c r="C213" s="33" t="str">
        <f>+'C Liability Recon'!B214</f>
        <v xml:space="preserve">Staunton Correctional Center  </v>
      </c>
      <c r="D213" s="11"/>
      <c r="E213" s="34">
        <f>VLOOKUP(B213,'A Employer Allocation - No 158'!$A$6:$G$312,7,0)</f>
        <v>0</v>
      </c>
      <c r="F213" s="37">
        <f>+'C Liability Recon'!E214</f>
        <v>0</v>
      </c>
      <c r="G213" s="37">
        <f>+'C Liability Recon'!F214</f>
        <v>0</v>
      </c>
      <c r="H213" s="16">
        <f>ROUND(H$313*'A Employer Allocation - No 158'!$G215,0)</f>
        <v>0</v>
      </c>
      <c r="I213" s="16">
        <f>ROUND(I$313*'A Employer Allocation - No 158'!$G215,0)</f>
        <v>0</v>
      </c>
      <c r="J213" s="16">
        <f>ROUND(J$313*'A Employer Allocation - No 158'!$G215,0)</f>
        <v>0</v>
      </c>
      <c r="K213" s="16">
        <f>ROUND(K$313*'A Employer Allocation - No 158'!$G215,0)</f>
        <v>0</v>
      </c>
      <c r="L213" s="16">
        <f>ROUND(L$313*'A Employer Allocation - No 158'!$G215,0)</f>
        <v>0</v>
      </c>
      <c r="M213" s="16">
        <f>ROUND(M$313*'A Employer Allocation - No 158'!$G215,0)</f>
        <v>0</v>
      </c>
      <c r="N213" s="16">
        <f>ROUND(N$313*'A Employer Allocation - No 158'!$G215,0)</f>
        <v>0</v>
      </c>
      <c r="O213" s="38">
        <v>0</v>
      </c>
      <c r="P213" s="37">
        <f t="shared" si="3"/>
        <v>0</v>
      </c>
    </row>
    <row r="214" spans="1:16" s="10" customFormat="1" x14ac:dyDescent="0.2">
      <c r="A214" s="117"/>
      <c r="B214" s="11">
        <f>+'C Liability Recon'!A215</f>
        <v>733</v>
      </c>
      <c r="C214" s="33" t="str">
        <f>+'C Liability Recon'!B215</f>
        <v xml:space="preserve">Sussex I State Prison         </v>
      </c>
      <c r="D214" s="11"/>
      <c r="E214" s="34">
        <f>VLOOKUP(B214,'A Employer Allocation - No 158'!$A$6:$G$312,7,0)</f>
        <v>3.5854965192586314E-3</v>
      </c>
      <c r="F214" s="37">
        <f>+'C Liability Recon'!E215</f>
        <v>418164</v>
      </c>
      <c r="G214" s="37">
        <f>+'C Liability Recon'!F215</f>
        <v>169760</v>
      </c>
      <c r="H214" s="16">
        <f>ROUND(H$313*'A Employer Allocation - No 158'!$G216,0)</f>
        <v>0</v>
      </c>
      <c r="I214" s="16">
        <f>ROUND(I$313*'A Employer Allocation - No 158'!$G216,0)</f>
        <v>0</v>
      </c>
      <c r="J214" s="16">
        <f>ROUND(J$313*'A Employer Allocation - No 158'!$G216,0)</f>
        <v>0</v>
      </c>
      <c r="K214" s="16">
        <f>ROUND(K$313*'A Employer Allocation - No 158'!$G216,0)</f>
        <v>0</v>
      </c>
      <c r="L214" s="16">
        <f>ROUND(L$313*'A Employer Allocation - No 158'!$G216,0)</f>
        <v>-34497</v>
      </c>
      <c r="M214" s="16">
        <f>ROUND(M$313*'A Employer Allocation - No 158'!$G216,0)</f>
        <v>0</v>
      </c>
      <c r="N214" s="16">
        <f>ROUND(N$313*'A Employer Allocation - No 158'!$G216,0)</f>
        <v>-181830</v>
      </c>
      <c r="O214" s="38">
        <v>6322</v>
      </c>
      <c r="P214" s="37">
        <f t="shared" si="3"/>
        <v>377919</v>
      </c>
    </row>
    <row r="215" spans="1:16" s="10" customFormat="1" x14ac:dyDescent="0.2">
      <c r="A215" s="117"/>
      <c r="B215" s="11">
        <f>+'C Liability Recon'!A216</f>
        <v>734</v>
      </c>
      <c r="C215" s="33" t="str">
        <f>+'C Liability Recon'!B216</f>
        <v xml:space="preserve">Sussex II State Prison        </v>
      </c>
      <c r="D215" s="11"/>
      <c r="E215" s="34">
        <f>VLOOKUP(B215,'A Employer Allocation - No 158'!$A$6:$G$312,7,0)</f>
        <v>3.2872215636848652E-3</v>
      </c>
      <c r="F215" s="37">
        <f>+'C Liability Recon'!E216</f>
        <v>383377</v>
      </c>
      <c r="G215" s="37">
        <f>+'C Liability Recon'!F216</f>
        <v>155638</v>
      </c>
      <c r="H215" s="16">
        <f>ROUND(H$313*'A Employer Allocation - No 158'!$G217,0)</f>
        <v>0</v>
      </c>
      <c r="I215" s="16">
        <f>ROUND(I$313*'A Employer Allocation - No 158'!$G217,0)</f>
        <v>0</v>
      </c>
      <c r="J215" s="16">
        <f>ROUND(J$313*'A Employer Allocation - No 158'!$G217,0)</f>
        <v>0</v>
      </c>
      <c r="K215" s="16">
        <f>ROUND(K$313*'A Employer Allocation - No 158'!$G217,0)</f>
        <v>0</v>
      </c>
      <c r="L215" s="16">
        <f>ROUND(L$313*'A Employer Allocation - No 158'!$G217,0)</f>
        <v>-31627</v>
      </c>
      <c r="M215" s="16">
        <f>ROUND(M$313*'A Employer Allocation - No 158'!$G217,0)</f>
        <v>0</v>
      </c>
      <c r="N215" s="16">
        <f>ROUND(N$313*'A Employer Allocation - No 158'!$G217,0)</f>
        <v>-166703</v>
      </c>
      <c r="O215" s="38">
        <v>-48149</v>
      </c>
      <c r="P215" s="37">
        <f t="shared" si="3"/>
        <v>292536</v>
      </c>
    </row>
    <row r="216" spans="1:16" s="10" customFormat="1" x14ac:dyDescent="0.2">
      <c r="A216" s="117"/>
      <c r="B216" s="11">
        <f>+'C Liability Recon'!A217</f>
        <v>735</v>
      </c>
      <c r="C216" s="33" t="str">
        <f>+'C Liability Recon'!B217</f>
        <v xml:space="preserve">Wallens Ridge State Prison    </v>
      </c>
      <c r="D216" s="11"/>
      <c r="E216" s="34">
        <f>VLOOKUP(B216,'A Employer Allocation - No 158'!$A$6:$G$312,7,0)</f>
        <v>5.3827140016798961E-3</v>
      </c>
      <c r="F216" s="37">
        <f>+'C Liability Recon'!E217</f>
        <v>627768</v>
      </c>
      <c r="G216" s="37">
        <f>+'C Liability Recon'!F217</f>
        <v>254852</v>
      </c>
      <c r="H216" s="16">
        <f>ROUND(H$313*'A Employer Allocation - No 158'!$G218,0)</f>
        <v>0</v>
      </c>
      <c r="I216" s="16">
        <f>ROUND(I$313*'A Employer Allocation - No 158'!$G218,0)</f>
        <v>0</v>
      </c>
      <c r="J216" s="16">
        <f>ROUND(J$313*'A Employer Allocation - No 158'!$G218,0)</f>
        <v>0</v>
      </c>
      <c r="K216" s="16">
        <f>ROUND(K$313*'A Employer Allocation - No 158'!$G218,0)</f>
        <v>0</v>
      </c>
      <c r="L216" s="16">
        <f>ROUND(L$313*'A Employer Allocation - No 158'!$G218,0)</f>
        <v>-51789</v>
      </c>
      <c r="M216" s="16">
        <f>ROUND(M$313*'A Employer Allocation - No 158'!$G218,0)</f>
        <v>0</v>
      </c>
      <c r="N216" s="16">
        <f>ROUND(N$313*'A Employer Allocation - No 158'!$G218,0)</f>
        <v>-272971</v>
      </c>
      <c r="O216" s="38">
        <v>-17530</v>
      </c>
      <c r="P216" s="37">
        <f t="shared" si="3"/>
        <v>540330</v>
      </c>
    </row>
    <row r="217" spans="1:16" s="10" customFormat="1" x14ac:dyDescent="0.2">
      <c r="A217" s="117"/>
      <c r="B217" s="11">
        <f>+'C Liability Recon'!A218</f>
        <v>736</v>
      </c>
      <c r="C217" s="33" t="str">
        <f>+'C Liability Recon'!B218</f>
        <v>Southampton Intensive Treat Ct</v>
      </c>
      <c r="D217" s="11"/>
      <c r="E217" s="34">
        <f>VLOOKUP(B217,'A Employer Allocation - No 158'!$A$6:$G$312,7,0)</f>
        <v>0</v>
      </c>
      <c r="F217" s="37">
        <f>+'C Liability Recon'!E218</f>
        <v>0</v>
      </c>
      <c r="G217" s="37">
        <f>+'C Liability Recon'!F218</f>
        <v>0</v>
      </c>
      <c r="H217" s="16">
        <f>ROUND(H$313*'A Employer Allocation - No 158'!$G219,0)</f>
        <v>0</v>
      </c>
      <c r="I217" s="16">
        <f>ROUND(I$313*'A Employer Allocation - No 158'!$G219,0)</f>
        <v>0</v>
      </c>
      <c r="J217" s="16">
        <f>ROUND(J$313*'A Employer Allocation - No 158'!$G219,0)</f>
        <v>0</v>
      </c>
      <c r="K217" s="16">
        <f>ROUND(K$313*'A Employer Allocation - No 158'!$G219,0)</f>
        <v>0</v>
      </c>
      <c r="L217" s="16">
        <f>ROUND(L$313*'A Employer Allocation - No 158'!$G219,0)</f>
        <v>0</v>
      </c>
      <c r="M217" s="16">
        <f>ROUND(M$313*'A Employer Allocation - No 158'!$G219,0)</f>
        <v>0</v>
      </c>
      <c r="N217" s="16">
        <f>ROUND(N$313*'A Employer Allocation - No 158'!$G219,0)</f>
        <v>0</v>
      </c>
      <c r="O217" s="38">
        <v>0</v>
      </c>
      <c r="P217" s="37">
        <f t="shared" si="3"/>
        <v>0</v>
      </c>
    </row>
    <row r="218" spans="1:16" s="10" customFormat="1" x14ac:dyDescent="0.2">
      <c r="A218" s="117"/>
      <c r="B218" s="11">
        <f>+'C Liability Recon'!A219</f>
        <v>737</v>
      </c>
      <c r="C218" s="33" t="str">
        <f>+'C Liability Recon'!B219</f>
        <v xml:space="preserve">St Brides Correctional Center </v>
      </c>
      <c r="D218" s="11"/>
      <c r="E218" s="34">
        <f>VLOOKUP(B218,'A Employer Allocation - No 158'!$A$6:$G$312,7,0)</f>
        <v>2.7615131473391606E-3</v>
      </c>
      <c r="F218" s="37">
        <f>+'C Liability Recon'!E219</f>
        <v>322066</v>
      </c>
      <c r="G218" s="37">
        <f>+'C Liability Recon'!F219</f>
        <v>130748</v>
      </c>
      <c r="H218" s="16">
        <f>ROUND(H$313*'A Employer Allocation - No 158'!$G220,0)</f>
        <v>0</v>
      </c>
      <c r="I218" s="16">
        <f>ROUND(I$313*'A Employer Allocation - No 158'!$G220,0)</f>
        <v>0</v>
      </c>
      <c r="J218" s="16">
        <f>ROUND(J$313*'A Employer Allocation - No 158'!$G220,0)</f>
        <v>0</v>
      </c>
      <c r="K218" s="16">
        <f>ROUND(K$313*'A Employer Allocation - No 158'!$G220,0)</f>
        <v>0</v>
      </c>
      <c r="L218" s="16">
        <f>ROUND(L$313*'A Employer Allocation - No 158'!$G220,0)</f>
        <v>-26569</v>
      </c>
      <c r="M218" s="16">
        <f>ROUND(M$313*'A Employer Allocation - No 158'!$G220,0)</f>
        <v>0</v>
      </c>
      <c r="N218" s="16">
        <f>ROUND(N$313*'A Employer Allocation - No 158'!$G220,0)</f>
        <v>-140043</v>
      </c>
      <c r="O218" s="38">
        <v>12503</v>
      </c>
      <c r="P218" s="37">
        <f t="shared" si="3"/>
        <v>298705</v>
      </c>
    </row>
    <row r="219" spans="1:16" s="10" customFormat="1" x14ac:dyDescent="0.2">
      <c r="A219" s="117"/>
      <c r="B219" s="11">
        <f>+'C Liability Recon'!A220</f>
        <v>738</v>
      </c>
      <c r="C219" s="33" t="str">
        <f>+'C Liability Recon'!B220</f>
        <v>Southwestern Va Training Ctr</v>
      </c>
      <c r="D219" s="11"/>
      <c r="E219" s="34">
        <f>VLOOKUP(B219,'A Employer Allocation - No 158'!$A$6:$G$312,7,0)</f>
        <v>3.3254381658702169E-3</v>
      </c>
      <c r="F219" s="37">
        <f>+'C Liability Recon'!E220</f>
        <v>387834</v>
      </c>
      <c r="G219" s="37">
        <f>+'C Liability Recon'!F220</f>
        <v>157448</v>
      </c>
      <c r="H219" s="16">
        <f>ROUND(H$313*'A Employer Allocation - No 158'!$G221,0)</f>
        <v>0</v>
      </c>
      <c r="I219" s="16">
        <f>ROUND(I$313*'A Employer Allocation - No 158'!$G221,0)</f>
        <v>0</v>
      </c>
      <c r="J219" s="16">
        <f>ROUND(J$313*'A Employer Allocation - No 158'!$G221,0)</f>
        <v>0</v>
      </c>
      <c r="K219" s="16">
        <f>ROUND(K$313*'A Employer Allocation - No 158'!$G221,0)</f>
        <v>0</v>
      </c>
      <c r="L219" s="16">
        <f>ROUND(L$313*'A Employer Allocation - No 158'!$G221,0)</f>
        <v>-31995</v>
      </c>
      <c r="M219" s="16">
        <f>ROUND(M$313*'A Employer Allocation - No 158'!$G221,0)</f>
        <v>0</v>
      </c>
      <c r="N219" s="16">
        <f>ROUND(N$313*'A Employer Allocation - No 158'!$G221,0)</f>
        <v>-168641</v>
      </c>
      <c r="O219" s="38">
        <v>-143202</v>
      </c>
      <c r="P219" s="37">
        <f t="shared" si="3"/>
        <v>201444</v>
      </c>
    </row>
    <row r="220" spans="1:16" s="10" customFormat="1" x14ac:dyDescent="0.2">
      <c r="A220" s="117"/>
      <c r="B220" s="11">
        <f>+'C Liability Recon'!A221</f>
        <v>739</v>
      </c>
      <c r="C220" s="33" t="str">
        <f>+'C Liability Recon'!B221</f>
        <v>Southern Va Mental Health Inst</v>
      </c>
      <c r="D220" s="11"/>
      <c r="E220" s="34">
        <f>VLOOKUP(B220,'A Employer Allocation - No 158'!$A$6:$G$312,7,0)</f>
        <v>1.8656086883549518E-3</v>
      </c>
      <c r="F220" s="37">
        <f>+'C Liability Recon'!E221</f>
        <v>217580</v>
      </c>
      <c r="G220" s="37">
        <f>+'C Liability Recon'!F221</f>
        <v>88330</v>
      </c>
      <c r="H220" s="16">
        <f>ROUND(H$313*'A Employer Allocation - No 158'!$G222,0)</f>
        <v>0</v>
      </c>
      <c r="I220" s="16">
        <f>ROUND(I$313*'A Employer Allocation - No 158'!$G222,0)</f>
        <v>0</v>
      </c>
      <c r="J220" s="16">
        <f>ROUND(J$313*'A Employer Allocation - No 158'!$G222,0)</f>
        <v>0</v>
      </c>
      <c r="K220" s="16">
        <f>ROUND(K$313*'A Employer Allocation - No 158'!$G222,0)</f>
        <v>0</v>
      </c>
      <c r="L220" s="16">
        <f>ROUND(L$313*'A Employer Allocation - No 158'!$G222,0)</f>
        <v>-17950</v>
      </c>
      <c r="M220" s="16">
        <f>ROUND(M$313*'A Employer Allocation - No 158'!$G222,0)</f>
        <v>0</v>
      </c>
      <c r="N220" s="16">
        <f>ROUND(N$313*'A Employer Allocation - No 158'!$G222,0)</f>
        <v>-94610</v>
      </c>
      <c r="O220" s="38">
        <v>19</v>
      </c>
      <c r="P220" s="37">
        <f t="shared" si="3"/>
        <v>193369</v>
      </c>
    </row>
    <row r="221" spans="1:16" s="10" customFormat="1" x14ac:dyDescent="0.2">
      <c r="A221" s="117"/>
      <c r="B221" s="11">
        <f>+'C Liability Recon'!A222</f>
        <v>740</v>
      </c>
      <c r="C221" s="33" t="str">
        <f>+'C Liability Recon'!B222</f>
        <v>Southampton Reception &amp; Class</v>
      </c>
      <c r="D221" s="11"/>
      <c r="E221" s="34">
        <f>VLOOKUP(B221,'A Employer Allocation - No 158'!$A$6:$G$312,7,0)</f>
        <v>0</v>
      </c>
      <c r="F221" s="37">
        <f>+'C Liability Recon'!E222</f>
        <v>0</v>
      </c>
      <c r="G221" s="37">
        <f>+'C Liability Recon'!F222</f>
        <v>0</v>
      </c>
      <c r="H221" s="16">
        <f>ROUND(H$313*'A Employer Allocation - No 158'!$G223,0)</f>
        <v>0</v>
      </c>
      <c r="I221" s="16">
        <f>ROUND(I$313*'A Employer Allocation - No 158'!$G223,0)</f>
        <v>0</v>
      </c>
      <c r="J221" s="16">
        <f>ROUND(J$313*'A Employer Allocation - No 158'!$G223,0)</f>
        <v>0</v>
      </c>
      <c r="K221" s="16">
        <f>ROUND(K$313*'A Employer Allocation - No 158'!$G223,0)</f>
        <v>0</v>
      </c>
      <c r="L221" s="16">
        <f>ROUND(L$313*'A Employer Allocation - No 158'!$G223,0)</f>
        <v>0</v>
      </c>
      <c r="M221" s="16">
        <f>ROUND(M$313*'A Employer Allocation - No 158'!$G223,0)</f>
        <v>0</v>
      </c>
      <c r="N221" s="16">
        <f>ROUND(N$313*'A Employer Allocation - No 158'!$G223,0)</f>
        <v>0</v>
      </c>
      <c r="O221" s="38">
        <v>0</v>
      </c>
      <c r="P221" s="37">
        <f t="shared" si="3"/>
        <v>0</v>
      </c>
    </row>
    <row r="222" spans="1:16" s="10" customFormat="1" x14ac:dyDescent="0.2">
      <c r="A222" s="117"/>
      <c r="B222" s="11">
        <f>+'C Liability Recon'!A223</f>
        <v>741</v>
      </c>
      <c r="C222" s="33" t="str">
        <f>+'C Liability Recon'!B223</f>
        <v xml:space="preserve">Red Onion State Prison        </v>
      </c>
      <c r="D222" s="11"/>
      <c r="E222" s="34">
        <f>VLOOKUP(B222,'A Employer Allocation - No 158'!$A$6:$G$312,7,0)</f>
        <v>5.497641417674985E-3</v>
      </c>
      <c r="F222" s="37">
        <f>+'C Liability Recon'!E223</f>
        <v>641171</v>
      </c>
      <c r="G222" s="37">
        <f>+'C Liability Recon'!F223</f>
        <v>260294</v>
      </c>
      <c r="H222" s="16">
        <f>ROUND(H$313*'A Employer Allocation - No 158'!$G224,0)</f>
        <v>0</v>
      </c>
      <c r="I222" s="16">
        <f>ROUND(I$313*'A Employer Allocation - No 158'!$G224,0)</f>
        <v>0</v>
      </c>
      <c r="J222" s="16">
        <f>ROUND(J$313*'A Employer Allocation - No 158'!$G224,0)</f>
        <v>0</v>
      </c>
      <c r="K222" s="16">
        <f>ROUND(K$313*'A Employer Allocation - No 158'!$G224,0)</f>
        <v>0</v>
      </c>
      <c r="L222" s="16">
        <f>ROUND(L$313*'A Employer Allocation - No 158'!$G224,0)</f>
        <v>-52895</v>
      </c>
      <c r="M222" s="16">
        <f>ROUND(M$313*'A Employer Allocation - No 158'!$G224,0)</f>
        <v>0</v>
      </c>
      <c r="N222" s="16">
        <f>ROUND(N$313*'A Employer Allocation - No 158'!$G224,0)</f>
        <v>-278799</v>
      </c>
      <c r="O222" s="38">
        <v>25736</v>
      </c>
      <c r="P222" s="37">
        <f t="shared" si="3"/>
        <v>595507</v>
      </c>
    </row>
    <row r="223" spans="1:16" s="10" customFormat="1" x14ac:dyDescent="0.2">
      <c r="A223" s="117"/>
      <c r="B223" s="11">
        <f>+'C Liability Recon'!A224</f>
        <v>742</v>
      </c>
      <c r="C223" s="33" t="str">
        <f>+'C Liability Recon'!B224</f>
        <v>Employee Rel &amp; Trg Div</v>
      </c>
      <c r="D223" s="11"/>
      <c r="E223" s="34">
        <f>VLOOKUP(B223,'A Employer Allocation - No 158'!$A$6:$G$312,7,0)</f>
        <v>1.2397815845276276E-3</v>
      </c>
      <c r="F223" s="37">
        <f>+'C Liability Recon'!E224</f>
        <v>144591</v>
      </c>
      <c r="G223" s="37">
        <f>+'C Liability Recon'!F224</f>
        <v>58699</v>
      </c>
      <c r="H223" s="16">
        <f>ROUND(H$313*'A Employer Allocation - No 158'!$G225,0)</f>
        <v>0</v>
      </c>
      <c r="I223" s="16">
        <f>ROUND(I$313*'A Employer Allocation - No 158'!$G225,0)</f>
        <v>0</v>
      </c>
      <c r="J223" s="16">
        <f>ROUND(J$313*'A Employer Allocation - No 158'!$G225,0)</f>
        <v>0</v>
      </c>
      <c r="K223" s="16">
        <f>ROUND(K$313*'A Employer Allocation - No 158'!$G225,0)</f>
        <v>0</v>
      </c>
      <c r="L223" s="16">
        <f>ROUND(L$313*'A Employer Allocation - No 158'!$G225,0)</f>
        <v>-11928</v>
      </c>
      <c r="M223" s="16">
        <f>ROUND(M$313*'A Employer Allocation - No 158'!$G225,0)</f>
        <v>0</v>
      </c>
      <c r="N223" s="16">
        <f>ROUND(N$313*'A Employer Allocation - No 158'!$G225,0)</f>
        <v>-62872</v>
      </c>
      <c r="O223" s="38">
        <v>5424</v>
      </c>
      <c r="P223" s="37">
        <f t="shared" si="3"/>
        <v>133914</v>
      </c>
    </row>
    <row r="224" spans="1:16" s="10" customFormat="1" x14ac:dyDescent="0.2">
      <c r="A224" s="117"/>
      <c r="B224" s="11">
        <f>+'C Liability Recon'!A225</f>
        <v>743</v>
      </c>
      <c r="C224" s="33" t="str">
        <f>+'C Liability Recon'!B225</f>
        <v xml:space="preserve">Fluvanna Corr Ctr for Women   </v>
      </c>
      <c r="D224" s="11"/>
      <c r="E224" s="34">
        <f>VLOOKUP(B224,'A Employer Allocation - No 158'!$A$6:$G$312,7,0)</f>
        <v>3.2407856014764471E-3</v>
      </c>
      <c r="F224" s="37">
        <f>+'C Liability Recon'!E225</f>
        <v>377962</v>
      </c>
      <c r="G224" s="37">
        <f>+'C Liability Recon'!F225</f>
        <v>153440</v>
      </c>
      <c r="H224" s="16">
        <f>ROUND(H$313*'A Employer Allocation - No 158'!$G226,0)</f>
        <v>0</v>
      </c>
      <c r="I224" s="16">
        <f>ROUND(I$313*'A Employer Allocation - No 158'!$G226,0)</f>
        <v>0</v>
      </c>
      <c r="J224" s="16">
        <f>ROUND(J$313*'A Employer Allocation - No 158'!$G226,0)</f>
        <v>0</v>
      </c>
      <c r="K224" s="16">
        <f>ROUND(K$313*'A Employer Allocation - No 158'!$G226,0)</f>
        <v>0</v>
      </c>
      <c r="L224" s="16">
        <f>ROUND(L$313*'A Employer Allocation - No 158'!$G226,0)</f>
        <v>-31181</v>
      </c>
      <c r="M224" s="16">
        <f>ROUND(M$313*'A Employer Allocation - No 158'!$G226,0)</f>
        <v>0</v>
      </c>
      <c r="N224" s="16">
        <f>ROUND(N$313*'A Employer Allocation - No 158'!$G226,0)</f>
        <v>-164348</v>
      </c>
      <c r="O224" s="38">
        <v>-54560</v>
      </c>
      <c r="P224" s="37">
        <f t="shared" si="3"/>
        <v>281313</v>
      </c>
    </row>
    <row r="225" spans="1:16" s="10" customFormat="1" x14ac:dyDescent="0.2">
      <c r="A225" s="117"/>
      <c r="B225" s="11">
        <f>+'C Liability Recon'!A226</f>
        <v>744</v>
      </c>
      <c r="C225" s="33" t="str">
        <f>+'C Liability Recon'!B226</f>
        <v>Mecklenburg Correctional Ctr</v>
      </c>
      <c r="D225" s="11"/>
      <c r="E225" s="34">
        <f>VLOOKUP(B225,'A Employer Allocation - No 158'!$A$6:$G$312,7,0)</f>
        <v>0</v>
      </c>
      <c r="F225" s="37">
        <f>+'C Liability Recon'!E226</f>
        <v>0</v>
      </c>
      <c r="G225" s="37">
        <f>+'C Liability Recon'!F226</f>
        <v>0</v>
      </c>
      <c r="H225" s="16">
        <f>ROUND(H$313*'A Employer Allocation - No 158'!$G227,0)</f>
        <v>0</v>
      </c>
      <c r="I225" s="16">
        <f>ROUND(I$313*'A Employer Allocation - No 158'!$G227,0)</f>
        <v>0</v>
      </c>
      <c r="J225" s="16">
        <f>ROUND(J$313*'A Employer Allocation - No 158'!$G227,0)</f>
        <v>0</v>
      </c>
      <c r="K225" s="16">
        <f>ROUND(K$313*'A Employer Allocation - No 158'!$G227,0)</f>
        <v>0</v>
      </c>
      <c r="L225" s="16">
        <f>ROUND(L$313*'A Employer Allocation - No 158'!$G227,0)</f>
        <v>0</v>
      </c>
      <c r="M225" s="16">
        <f>ROUND(M$313*'A Employer Allocation - No 158'!$G227,0)</f>
        <v>0</v>
      </c>
      <c r="N225" s="16">
        <f>ROUND(N$313*'A Employer Allocation - No 158'!$G227,0)</f>
        <v>0</v>
      </c>
      <c r="O225" s="38">
        <v>0</v>
      </c>
      <c r="P225" s="37">
        <f t="shared" si="3"/>
        <v>0</v>
      </c>
    </row>
    <row r="226" spans="1:16" s="10" customFormat="1" x14ac:dyDescent="0.2">
      <c r="A226" s="117"/>
      <c r="B226" s="11">
        <f>+'C Liability Recon'!A227</f>
        <v>745</v>
      </c>
      <c r="C226" s="33" t="str">
        <f>+'C Liability Recon'!B227</f>
        <v>Nottoway Correctional Center</v>
      </c>
      <c r="D226" s="11"/>
      <c r="E226" s="34">
        <f>VLOOKUP(B226,'A Employer Allocation - No 158'!$A$6:$G$312,7,0)</f>
        <v>4.2989334991427684E-3</v>
      </c>
      <c r="F226" s="37">
        <f>+'C Liability Recon'!E227</f>
        <v>501370</v>
      </c>
      <c r="G226" s="37">
        <f>+'C Liability Recon'!F227</f>
        <v>203539</v>
      </c>
      <c r="H226" s="16">
        <f>ROUND(H$313*'A Employer Allocation - No 158'!$G228,0)</f>
        <v>0</v>
      </c>
      <c r="I226" s="16">
        <f>ROUND(I$313*'A Employer Allocation - No 158'!$G228,0)</f>
        <v>0</v>
      </c>
      <c r="J226" s="16">
        <f>ROUND(J$313*'A Employer Allocation - No 158'!$G228,0)</f>
        <v>0</v>
      </c>
      <c r="K226" s="16">
        <f>ROUND(K$313*'A Employer Allocation - No 158'!$G228,0)</f>
        <v>0</v>
      </c>
      <c r="L226" s="16">
        <f>ROUND(L$313*'A Employer Allocation - No 158'!$G228,0)</f>
        <v>-41361</v>
      </c>
      <c r="M226" s="16">
        <f>ROUND(M$313*'A Employer Allocation - No 158'!$G228,0)</f>
        <v>0</v>
      </c>
      <c r="N226" s="16">
        <f>ROUND(N$313*'A Employer Allocation - No 158'!$G228,0)</f>
        <v>-218010</v>
      </c>
      <c r="O226" s="38">
        <v>12330</v>
      </c>
      <c r="P226" s="37">
        <f t="shared" si="3"/>
        <v>457868</v>
      </c>
    </row>
    <row r="227" spans="1:16" s="10" customFormat="1" x14ac:dyDescent="0.2">
      <c r="A227" s="117"/>
      <c r="B227" s="11">
        <f>+'C Liability Recon'!A228</f>
        <v>747</v>
      </c>
      <c r="C227" s="33" t="str">
        <f>+'C Liability Recon'!B228</f>
        <v>Marion Correctional Center</v>
      </c>
      <c r="D227" s="11"/>
      <c r="E227" s="34">
        <f>VLOOKUP(B227,'A Employer Allocation - No 158'!$A$6:$G$312,7,0)</f>
        <v>2.630002423048442E-3</v>
      </c>
      <c r="F227" s="37">
        <f>+'C Liability Recon'!E228</f>
        <v>306728</v>
      </c>
      <c r="G227" s="37">
        <f>+'C Liability Recon'!F228</f>
        <v>124521</v>
      </c>
      <c r="H227" s="16">
        <f>ROUND(H$313*'A Employer Allocation - No 158'!$G229,0)</f>
        <v>0</v>
      </c>
      <c r="I227" s="16">
        <f>ROUND(I$313*'A Employer Allocation - No 158'!$G229,0)</f>
        <v>0</v>
      </c>
      <c r="J227" s="16">
        <f>ROUND(J$313*'A Employer Allocation - No 158'!$G229,0)</f>
        <v>0</v>
      </c>
      <c r="K227" s="16">
        <f>ROUND(K$313*'A Employer Allocation - No 158'!$G229,0)</f>
        <v>0</v>
      </c>
      <c r="L227" s="16">
        <f>ROUND(L$313*'A Employer Allocation - No 158'!$G229,0)</f>
        <v>-25304</v>
      </c>
      <c r="M227" s="16">
        <f>ROUND(M$313*'A Employer Allocation - No 158'!$G229,0)</f>
        <v>0</v>
      </c>
      <c r="N227" s="16">
        <f>ROUND(N$313*'A Employer Allocation - No 158'!$G229,0)</f>
        <v>-133374</v>
      </c>
      <c r="O227" s="38">
        <v>-6024</v>
      </c>
      <c r="P227" s="37">
        <f t="shared" si="3"/>
        <v>266547</v>
      </c>
    </row>
    <row r="228" spans="1:16" s="10" customFormat="1" x14ac:dyDescent="0.2">
      <c r="A228" s="117"/>
      <c r="B228" s="11">
        <f>+'C Liability Recon'!A229</f>
        <v>748</v>
      </c>
      <c r="C228" s="33" t="str">
        <f>+'C Liability Recon'!B229</f>
        <v xml:space="preserve">Hiram W Davis Medical Center  </v>
      </c>
      <c r="D228" s="11"/>
      <c r="E228" s="34">
        <f>VLOOKUP(B228,'A Employer Allocation - No 158'!$A$6:$G$312,7,0)</f>
        <v>1.6459781734475282E-3</v>
      </c>
      <c r="F228" s="37">
        <f>+'C Liability Recon'!E229</f>
        <v>191965</v>
      </c>
      <c r="G228" s="37">
        <f>+'C Liability Recon'!F229</f>
        <v>77931</v>
      </c>
      <c r="H228" s="16">
        <f>ROUND(H$313*'A Employer Allocation - No 158'!$G230,0)</f>
        <v>0</v>
      </c>
      <c r="I228" s="16">
        <f>ROUND(I$313*'A Employer Allocation - No 158'!$G230,0)</f>
        <v>0</v>
      </c>
      <c r="J228" s="16">
        <f>ROUND(J$313*'A Employer Allocation - No 158'!$G230,0)</f>
        <v>0</v>
      </c>
      <c r="K228" s="16">
        <f>ROUND(K$313*'A Employer Allocation - No 158'!$G230,0)</f>
        <v>0</v>
      </c>
      <c r="L228" s="16">
        <f>ROUND(L$313*'A Employer Allocation - No 158'!$G230,0)</f>
        <v>-15836</v>
      </c>
      <c r="M228" s="16">
        <f>ROUND(M$313*'A Employer Allocation - No 158'!$G230,0)</f>
        <v>0</v>
      </c>
      <c r="N228" s="16">
        <f>ROUND(N$313*'A Employer Allocation - No 158'!$G230,0)</f>
        <v>-83472</v>
      </c>
      <c r="O228" s="38">
        <v>1551</v>
      </c>
      <c r="P228" s="37">
        <f t="shared" si="3"/>
        <v>172139</v>
      </c>
    </row>
    <row r="229" spans="1:16" s="10" customFormat="1" x14ac:dyDescent="0.2">
      <c r="A229" s="117"/>
      <c r="B229" s="11">
        <f>+'C Liability Recon'!A230</f>
        <v>749</v>
      </c>
      <c r="C229" s="33" t="str">
        <f>+'C Liability Recon'!B230</f>
        <v>Buckingham Correctional Center</v>
      </c>
      <c r="D229" s="11"/>
      <c r="E229" s="34">
        <f>VLOOKUP(B229,'A Employer Allocation - No 158'!$A$6:$G$312,7,0)</f>
        <v>3.974019604481697E-3</v>
      </c>
      <c r="F229" s="37">
        <f>+'C Liability Recon'!E230</f>
        <v>463476</v>
      </c>
      <c r="G229" s="37">
        <f>+'C Liability Recon'!F230</f>
        <v>188156</v>
      </c>
      <c r="H229" s="16">
        <f>ROUND(H$313*'A Employer Allocation - No 158'!$G231,0)</f>
        <v>0</v>
      </c>
      <c r="I229" s="16">
        <f>ROUND(I$313*'A Employer Allocation - No 158'!$G231,0)</f>
        <v>0</v>
      </c>
      <c r="J229" s="16">
        <f>ROUND(J$313*'A Employer Allocation - No 158'!$G231,0)</f>
        <v>0</v>
      </c>
      <c r="K229" s="16">
        <f>ROUND(K$313*'A Employer Allocation - No 158'!$G231,0)</f>
        <v>0</v>
      </c>
      <c r="L229" s="16">
        <f>ROUND(L$313*'A Employer Allocation - No 158'!$G231,0)</f>
        <v>-38235</v>
      </c>
      <c r="M229" s="16">
        <f>ROUND(M$313*'A Employer Allocation - No 158'!$G231,0)</f>
        <v>0</v>
      </c>
      <c r="N229" s="16">
        <f>ROUND(N$313*'A Employer Allocation - No 158'!$G231,0)</f>
        <v>-201533</v>
      </c>
      <c r="O229" s="38">
        <v>-38552</v>
      </c>
      <c r="P229" s="37">
        <f t="shared" si="3"/>
        <v>373312</v>
      </c>
    </row>
    <row r="230" spans="1:16" s="10" customFormat="1" x14ac:dyDescent="0.2">
      <c r="A230" s="117"/>
      <c r="B230" s="11">
        <f>+'C Liability Recon'!A231</f>
        <v>750</v>
      </c>
      <c r="C230" s="33" t="str">
        <f>+'C Liability Recon'!B231</f>
        <v>Dept of Correctional Education</v>
      </c>
      <c r="D230" s="11"/>
      <c r="E230" s="34">
        <f>VLOOKUP(B230,'A Employer Allocation - No 158'!$A$6:$G$312,7,0)</f>
        <v>0</v>
      </c>
      <c r="F230" s="37">
        <f>+'C Liability Recon'!E231</f>
        <v>0</v>
      </c>
      <c r="G230" s="37">
        <f>+'C Liability Recon'!F231</f>
        <v>0</v>
      </c>
      <c r="H230" s="16">
        <f>ROUND(H$313*'A Employer Allocation - No 158'!$G232,0)</f>
        <v>0</v>
      </c>
      <c r="I230" s="16">
        <f>ROUND(I$313*'A Employer Allocation - No 158'!$G232,0)</f>
        <v>0</v>
      </c>
      <c r="J230" s="16">
        <f>ROUND(J$313*'A Employer Allocation - No 158'!$G232,0)</f>
        <v>0</v>
      </c>
      <c r="K230" s="16">
        <f>ROUND(K$313*'A Employer Allocation - No 158'!$G232,0)</f>
        <v>0</v>
      </c>
      <c r="L230" s="16">
        <f>ROUND(L$313*'A Employer Allocation - No 158'!$G232,0)</f>
        <v>0</v>
      </c>
      <c r="M230" s="16">
        <f>ROUND(M$313*'A Employer Allocation - No 158'!$G232,0)</f>
        <v>0</v>
      </c>
      <c r="N230" s="16">
        <f>ROUND(N$313*'A Employer Allocation - No 158'!$G232,0)</f>
        <v>0</v>
      </c>
      <c r="O230" s="38">
        <v>0</v>
      </c>
      <c r="P230" s="37">
        <f t="shared" si="3"/>
        <v>0</v>
      </c>
    </row>
    <row r="231" spans="1:16" s="10" customFormat="1" x14ac:dyDescent="0.2">
      <c r="A231" s="117"/>
      <c r="B231" s="11">
        <f>+'C Liability Recon'!A232</f>
        <v>751</v>
      </c>
      <c r="C231" s="33" t="str">
        <f>+'C Liability Recon'!B232</f>
        <v>Va Dep F/T Deaf &amp; Hard of Hear</v>
      </c>
      <c r="D231" s="11"/>
      <c r="E231" s="34">
        <f>VLOOKUP(B231,'A Employer Allocation - No 158'!$A$6:$G$312,7,0)</f>
        <v>8.9793158624215514E-5</v>
      </c>
      <c r="F231" s="37">
        <f>+'C Liability Recon'!E232</f>
        <v>10472</v>
      </c>
      <c r="G231" s="37">
        <f>+'C Liability Recon'!F232</f>
        <v>4251</v>
      </c>
      <c r="H231" s="16">
        <f>ROUND(H$313*'A Employer Allocation - No 158'!$G233,0)</f>
        <v>0</v>
      </c>
      <c r="I231" s="16">
        <f>ROUND(I$313*'A Employer Allocation - No 158'!$G233,0)</f>
        <v>0</v>
      </c>
      <c r="J231" s="16">
        <f>ROUND(J$313*'A Employer Allocation - No 158'!$G233,0)</f>
        <v>0</v>
      </c>
      <c r="K231" s="16">
        <f>ROUND(K$313*'A Employer Allocation - No 158'!$G233,0)</f>
        <v>0</v>
      </c>
      <c r="L231" s="16">
        <f>ROUND(L$313*'A Employer Allocation - No 158'!$G233,0)</f>
        <v>-864</v>
      </c>
      <c r="M231" s="16">
        <f>ROUND(M$313*'A Employer Allocation - No 158'!$G233,0)</f>
        <v>0</v>
      </c>
      <c r="N231" s="16">
        <f>ROUND(N$313*'A Employer Allocation - No 158'!$G233,0)</f>
        <v>-4554</v>
      </c>
      <c r="O231" s="38">
        <v>2472</v>
      </c>
      <c r="P231" s="37">
        <f t="shared" si="3"/>
        <v>11777</v>
      </c>
    </row>
    <row r="232" spans="1:16" s="10" customFormat="1" x14ac:dyDescent="0.2">
      <c r="A232" s="117"/>
      <c r="B232" s="11">
        <f>+'C Liability Recon'!A233</f>
        <v>752</v>
      </c>
      <c r="C232" s="33" t="str">
        <f>+'C Liability Recon'!B233</f>
        <v>Deep Meadow Correctional Ctr</v>
      </c>
      <c r="D232" s="11"/>
      <c r="E232" s="34">
        <f>VLOOKUP(B232,'A Employer Allocation - No 158'!$A$6:$G$312,7,0)</f>
        <v>6.2674157630930863E-3</v>
      </c>
      <c r="F232" s="37">
        <f>+'C Liability Recon'!E233</f>
        <v>730947</v>
      </c>
      <c r="G232" s="37">
        <f>+'C Liability Recon'!F233</f>
        <v>296740</v>
      </c>
      <c r="H232" s="16">
        <f>ROUND(H$313*'A Employer Allocation - No 158'!$G234,0)</f>
        <v>0</v>
      </c>
      <c r="I232" s="16">
        <f>ROUND(I$313*'A Employer Allocation - No 158'!$G234,0)</f>
        <v>0</v>
      </c>
      <c r="J232" s="16">
        <f>ROUND(J$313*'A Employer Allocation - No 158'!$G234,0)</f>
        <v>0</v>
      </c>
      <c r="K232" s="16">
        <f>ROUND(K$313*'A Employer Allocation - No 158'!$G234,0)</f>
        <v>0</v>
      </c>
      <c r="L232" s="16">
        <f>ROUND(L$313*'A Employer Allocation - No 158'!$G234,0)</f>
        <v>-60301</v>
      </c>
      <c r="M232" s="16">
        <f>ROUND(M$313*'A Employer Allocation - No 158'!$G234,0)</f>
        <v>0</v>
      </c>
      <c r="N232" s="16">
        <f>ROUND(N$313*'A Employer Allocation - No 158'!$G234,0)</f>
        <v>-317836</v>
      </c>
      <c r="O232" s="38">
        <v>36044</v>
      </c>
      <c r="P232" s="37">
        <f t="shared" si="3"/>
        <v>685594</v>
      </c>
    </row>
    <row r="233" spans="1:16" s="10" customFormat="1" x14ac:dyDescent="0.2">
      <c r="A233" s="117"/>
      <c r="B233" s="11">
        <f>+'C Liability Recon'!A234</f>
        <v>753</v>
      </c>
      <c r="C233" s="33" t="str">
        <f>+'C Liability Recon'!B234</f>
        <v>Deerfield Correctional Center</v>
      </c>
      <c r="D233" s="11"/>
      <c r="E233" s="34">
        <f>VLOOKUP(B233,'A Employer Allocation - No 158'!$A$6:$G$312,7,0)</f>
        <v>4.8492045673130023E-3</v>
      </c>
      <c r="F233" s="37">
        <f>+'C Liability Recon'!E234</f>
        <v>565546</v>
      </c>
      <c r="G233" s="37">
        <f>+'C Liability Recon'!F234</f>
        <v>229593</v>
      </c>
      <c r="H233" s="16">
        <f>ROUND(H$313*'A Employer Allocation - No 158'!$G235,0)</f>
        <v>0</v>
      </c>
      <c r="I233" s="16">
        <f>ROUND(I$313*'A Employer Allocation - No 158'!$G235,0)</f>
        <v>0</v>
      </c>
      <c r="J233" s="16">
        <f>ROUND(J$313*'A Employer Allocation - No 158'!$G235,0)</f>
        <v>0</v>
      </c>
      <c r="K233" s="16">
        <f>ROUND(K$313*'A Employer Allocation - No 158'!$G235,0)</f>
        <v>0</v>
      </c>
      <c r="L233" s="16">
        <f>ROUND(L$313*'A Employer Allocation - No 158'!$G235,0)</f>
        <v>-46656</v>
      </c>
      <c r="M233" s="16">
        <f>ROUND(M$313*'A Employer Allocation - No 158'!$G235,0)</f>
        <v>0</v>
      </c>
      <c r="N233" s="16">
        <f>ROUND(N$313*'A Employer Allocation - No 158'!$G235,0)</f>
        <v>-245915</v>
      </c>
      <c r="O233" s="38">
        <v>24682</v>
      </c>
      <c r="P233" s="37">
        <f t="shared" si="3"/>
        <v>527250</v>
      </c>
    </row>
    <row r="234" spans="1:16" s="10" customFormat="1" x14ac:dyDescent="0.2">
      <c r="A234" s="117"/>
      <c r="B234" s="11">
        <f>+'C Liability Recon'!A235</f>
        <v>754</v>
      </c>
      <c r="C234" s="33" t="str">
        <f>+'C Liability Recon'!B235</f>
        <v>Augusta Correctional Center</v>
      </c>
      <c r="D234" s="11"/>
      <c r="E234" s="34">
        <f>VLOOKUP(B234,'A Employer Allocation - No 158'!$A$6:$G$312,7,0)</f>
        <v>3.3608912046468519E-3</v>
      </c>
      <c r="F234" s="37">
        <f>+'C Liability Recon'!E235</f>
        <v>391969</v>
      </c>
      <c r="G234" s="37">
        <f>+'C Liability Recon'!F235</f>
        <v>159126</v>
      </c>
      <c r="H234" s="16">
        <f>ROUND(H$313*'A Employer Allocation - No 158'!$G236,0)</f>
        <v>0</v>
      </c>
      <c r="I234" s="16">
        <f>ROUND(I$313*'A Employer Allocation - No 158'!$G236,0)</f>
        <v>0</v>
      </c>
      <c r="J234" s="16">
        <f>ROUND(J$313*'A Employer Allocation - No 158'!$G236,0)</f>
        <v>0</v>
      </c>
      <c r="K234" s="16">
        <f>ROUND(K$313*'A Employer Allocation - No 158'!$G236,0)</f>
        <v>0</v>
      </c>
      <c r="L234" s="16">
        <f>ROUND(L$313*'A Employer Allocation - No 158'!$G236,0)</f>
        <v>-32336</v>
      </c>
      <c r="M234" s="16">
        <f>ROUND(M$313*'A Employer Allocation - No 158'!$G236,0)</f>
        <v>0</v>
      </c>
      <c r="N234" s="16">
        <f>ROUND(N$313*'A Employer Allocation - No 158'!$G236,0)</f>
        <v>-170439</v>
      </c>
      <c r="O234" s="38">
        <v>-3926</v>
      </c>
      <c r="P234" s="37">
        <f t="shared" si="3"/>
        <v>344394</v>
      </c>
    </row>
    <row r="235" spans="1:16" s="10" customFormat="1" x14ac:dyDescent="0.2">
      <c r="A235" s="117"/>
      <c r="B235" s="11">
        <f>+'C Liability Recon'!A236</f>
        <v>756</v>
      </c>
      <c r="C235" s="33" t="str">
        <f>+'C Liability Recon'!B236</f>
        <v xml:space="preserve">Div of Institutions           </v>
      </c>
      <c r="D235" s="11"/>
      <c r="E235" s="34">
        <f>VLOOKUP(B235,'A Employer Allocation - No 158'!$A$6:$G$312,7,0)</f>
        <v>6.100076070577041E-3</v>
      </c>
      <c r="F235" s="37">
        <f>+'C Liability Recon'!E236</f>
        <v>711431</v>
      </c>
      <c r="G235" s="37">
        <f>+'C Liability Recon'!F236</f>
        <v>288817</v>
      </c>
      <c r="H235" s="16">
        <f>ROUND(H$313*'A Employer Allocation - No 158'!$G237,0)</f>
        <v>0</v>
      </c>
      <c r="I235" s="16">
        <f>ROUND(I$313*'A Employer Allocation - No 158'!$G237,0)</f>
        <v>0</v>
      </c>
      <c r="J235" s="16">
        <f>ROUND(J$313*'A Employer Allocation - No 158'!$G237,0)</f>
        <v>0</v>
      </c>
      <c r="K235" s="16">
        <f>ROUND(K$313*'A Employer Allocation - No 158'!$G237,0)</f>
        <v>0</v>
      </c>
      <c r="L235" s="16">
        <f>ROUND(L$313*'A Employer Allocation - No 158'!$G237,0)</f>
        <v>-58691</v>
      </c>
      <c r="M235" s="16">
        <f>ROUND(M$313*'A Employer Allocation - No 158'!$G237,0)</f>
        <v>0</v>
      </c>
      <c r="N235" s="16">
        <f>ROUND(N$313*'A Employer Allocation - No 158'!$G237,0)</f>
        <v>-309350</v>
      </c>
      <c r="O235" s="38">
        <v>-2741</v>
      </c>
      <c r="P235" s="37">
        <f t="shared" si="3"/>
        <v>629466</v>
      </c>
    </row>
    <row r="236" spans="1:16" s="10" customFormat="1" x14ac:dyDescent="0.2">
      <c r="A236" s="117"/>
      <c r="B236" s="11">
        <f>+'C Liability Recon'!A237</f>
        <v>757</v>
      </c>
      <c r="C236" s="33" t="str">
        <f>+'C Liability Recon'!B237</f>
        <v>Western Region Corr Fld Units</v>
      </c>
      <c r="D236" s="11"/>
      <c r="E236" s="34">
        <f>VLOOKUP(B236,'A Employer Allocation - No 158'!$A$6:$G$312,7,0)</f>
        <v>1.700704825882097E-3</v>
      </c>
      <c r="F236" s="37">
        <f>+'C Liability Recon'!E237</f>
        <v>198347</v>
      </c>
      <c r="G236" s="37">
        <f>+'C Liability Recon'!F237</f>
        <v>80522</v>
      </c>
      <c r="H236" s="16">
        <f>ROUND(H$313*'A Employer Allocation - No 158'!$G238,0)</f>
        <v>0</v>
      </c>
      <c r="I236" s="16">
        <f>ROUND(I$313*'A Employer Allocation - No 158'!$G238,0)</f>
        <v>0</v>
      </c>
      <c r="J236" s="16">
        <f>ROUND(J$313*'A Employer Allocation - No 158'!$G238,0)</f>
        <v>0</v>
      </c>
      <c r="K236" s="16">
        <f>ROUND(K$313*'A Employer Allocation - No 158'!$G238,0)</f>
        <v>0</v>
      </c>
      <c r="L236" s="16">
        <f>ROUND(L$313*'A Employer Allocation - No 158'!$G238,0)</f>
        <v>-16363</v>
      </c>
      <c r="M236" s="16">
        <f>ROUND(M$313*'A Employer Allocation - No 158'!$G238,0)</f>
        <v>0</v>
      </c>
      <c r="N236" s="16">
        <f>ROUND(N$313*'A Employer Allocation - No 158'!$G238,0)</f>
        <v>-86247</v>
      </c>
      <c r="O236" s="38">
        <v>-8500</v>
      </c>
      <c r="P236" s="37">
        <f t="shared" si="3"/>
        <v>167759</v>
      </c>
    </row>
    <row r="237" spans="1:16" s="10" customFormat="1" x14ac:dyDescent="0.2">
      <c r="A237" s="117"/>
      <c r="B237" s="11">
        <f>+'C Liability Recon'!A238</f>
        <v>759</v>
      </c>
      <c r="C237" s="33" t="str">
        <f>+'C Liability Recon'!B238</f>
        <v>Northern Region Corr Fld Units</v>
      </c>
      <c r="D237" s="11"/>
      <c r="E237" s="34">
        <f>VLOOKUP(B237,'A Employer Allocation - No 158'!$A$6:$G$312,7,0)</f>
        <v>0</v>
      </c>
      <c r="F237" s="37">
        <f>+'C Liability Recon'!E238</f>
        <v>0</v>
      </c>
      <c r="G237" s="37">
        <f>+'C Liability Recon'!F238</f>
        <v>0</v>
      </c>
      <c r="H237" s="16">
        <f>ROUND(H$313*'A Employer Allocation - No 158'!$G239,0)</f>
        <v>0</v>
      </c>
      <c r="I237" s="16">
        <f>ROUND(I$313*'A Employer Allocation - No 158'!$G239,0)</f>
        <v>0</v>
      </c>
      <c r="J237" s="16">
        <f>ROUND(J$313*'A Employer Allocation - No 158'!$G239,0)</f>
        <v>0</v>
      </c>
      <c r="K237" s="16">
        <f>ROUND(K$313*'A Employer Allocation - No 158'!$G239,0)</f>
        <v>0</v>
      </c>
      <c r="L237" s="16">
        <f>ROUND(L$313*'A Employer Allocation - No 158'!$G239,0)</f>
        <v>0</v>
      </c>
      <c r="M237" s="16">
        <f>ROUND(M$313*'A Employer Allocation - No 158'!$G239,0)</f>
        <v>0</v>
      </c>
      <c r="N237" s="16">
        <f>ROUND(N$313*'A Employer Allocation - No 158'!$G239,0)</f>
        <v>0</v>
      </c>
      <c r="O237" s="38">
        <v>0</v>
      </c>
      <c r="P237" s="37">
        <f t="shared" si="3"/>
        <v>0</v>
      </c>
    </row>
    <row r="238" spans="1:16" s="10" customFormat="1" x14ac:dyDescent="0.2">
      <c r="A238" s="117"/>
      <c r="B238" s="11">
        <f>+'C Liability Recon'!A239</f>
        <v>760</v>
      </c>
      <c r="C238" s="33" t="str">
        <f>+'C Liability Recon'!B239</f>
        <v>Central Region Corr Fld Unit</v>
      </c>
      <c r="D238" s="11"/>
      <c r="E238" s="34">
        <f>VLOOKUP(B238,'A Employer Allocation - No 158'!$A$6:$G$312,7,0)</f>
        <v>0</v>
      </c>
      <c r="F238" s="37">
        <f>+'C Liability Recon'!E239</f>
        <v>0</v>
      </c>
      <c r="G238" s="37">
        <f>+'C Liability Recon'!F239</f>
        <v>0</v>
      </c>
      <c r="H238" s="16">
        <f>ROUND(H$313*'A Employer Allocation - No 158'!$G240,0)</f>
        <v>0</v>
      </c>
      <c r="I238" s="16">
        <f>ROUND(I$313*'A Employer Allocation - No 158'!$G240,0)</f>
        <v>0</v>
      </c>
      <c r="J238" s="16">
        <f>ROUND(J$313*'A Employer Allocation - No 158'!$G240,0)</f>
        <v>0</v>
      </c>
      <c r="K238" s="16">
        <f>ROUND(K$313*'A Employer Allocation - No 158'!$G240,0)</f>
        <v>0</v>
      </c>
      <c r="L238" s="16">
        <f>ROUND(L$313*'A Employer Allocation - No 158'!$G240,0)</f>
        <v>0</v>
      </c>
      <c r="M238" s="16">
        <f>ROUND(M$313*'A Employer Allocation - No 158'!$G240,0)</f>
        <v>0</v>
      </c>
      <c r="N238" s="16">
        <f>ROUND(N$313*'A Employer Allocation - No 158'!$G240,0)</f>
        <v>0</v>
      </c>
      <c r="O238" s="38">
        <v>0</v>
      </c>
      <c r="P238" s="37">
        <f t="shared" si="3"/>
        <v>0</v>
      </c>
    </row>
    <row r="239" spans="1:16" s="10" customFormat="1" x14ac:dyDescent="0.2">
      <c r="A239" s="117"/>
      <c r="B239" s="11">
        <f>+'C Liability Recon'!A240</f>
        <v>761</v>
      </c>
      <c r="C239" s="33" t="str">
        <f>+'C Liability Recon'!B240</f>
        <v>Eastern Region Corr Fld Unit</v>
      </c>
      <c r="D239" s="11"/>
      <c r="E239" s="34">
        <f>VLOOKUP(B239,'A Employer Allocation - No 158'!$A$6:$G$312,7,0)</f>
        <v>1.6230590080589461E-3</v>
      </c>
      <c r="F239" s="37">
        <f>+'C Liability Recon'!E240</f>
        <v>189292</v>
      </c>
      <c r="G239" s="37">
        <f>+'C Liability Recon'!F240</f>
        <v>76846</v>
      </c>
      <c r="H239" s="16">
        <f>ROUND(H$313*'A Employer Allocation - No 158'!$G241,0)</f>
        <v>0</v>
      </c>
      <c r="I239" s="16">
        <f>ROUND(I$313*'A Employer Allocation - No 158'!$G241,0)</f>
        <v>0</v>
      </c>
      <c r="J239" s="16">
        <f>ROUND(J$313*'A Employer Allocation - No 158'!$G241,0)</f>
        <v>0</v>
      </c>
      <c r="K239" s="16">
        <f>ROUND(K$313*'A Employer Allocation - No 158'!$G241,0)</f>
        <v>0</v>
      </c>
      <c r="L239" s="16">
        <f>ROUND(L$313*'A Employer Allocation - No 158'!$G241,0)</f>
        <v>-15616</v>
      </c>
      <c r="M239" s="16">
        <f>ROUND(M$313*'A Employer Allocation - No 158'!$G241,0)</f>
        <v>0</v>
      </c>
      <c r="N239" s="16">
        <f>ROUND(N$313*'A Employer Allocation - No 158'!$G241,0)</f>
        <v>-82309</v>
      </c>
      <c r="O239" s="38">
        <v>974</v>
      </c>
      <c r="P239" s="37">
        <f t="shared" si="3"/>
        <v>169187</v>
      </c>
    </row>
    <row r="240" spans="1:16" s="10" customFormat="1" x14ac:dyDescent="0.2">
      <c r="A240" s="117"/>
      <c r="B240" s="11">
        <f>+'C Liability Recon'!A241</f>
        <v>762</v>
      </c>
      <c r="C240" s="33" t="str">
        <f>+'C Liability Recon'!B241</f>
        <v xml:space="preserve">Dept f/t Rights of Va w/Disab </v>
      </c>
      <c r="D240" s="11"/>
      <c r="E240" s="34">
        <f>VLOOKUP(B240,'A Employer Allocation - No 158'!$A$6:$G$312,7,0)</f>
        <v>0</v>
      </c>
      <c r="F240" s="37">
        <f>+'C Liability Recon'!E241</f>
        <v>0</v>
      </c>
      <c r="G240" s="37">
        <f>+'C Liability Recon'!F241</f>
        <v>0</v>
      </c>
      <c r="H240" s="16">
        <f>ROUND(H$313*'A Employer Allocation - No 158'!$G242,0)</f>
        <v>0</v>
      </c>
      <c r="I240" s="16">
        <f>ROUND(I$313*'A Employer Allocation - No 158'!$G242,0)</f>
        <v>0</v>
      </c>
      <c r="J240" s="16">
        <f>ROUND(J$313*'A Employer Allocation - No 158'!$G242,0)</f>
        <v>0</v>
      </c>
      <c r="K240" s="16">
        <f>ROUND(K$313*'A Employer Allocation - No 158'!$G242,0)</f>
        <v>0</v>
      </c>
      <c r="L240" s="16">
        <f>ROUND(L$313*'A Employer Allocation - No 158'!$G242,0)</f>
        <v>0</v>
      </c>
      <c r="M240" s="16">
        <f>ROUND(M$313*'A Employer Allocation - No 158'!$G242,0)</f>
        <v>0</v>
      </c>
      <c r="N240" s="16">
        <f>ROUND(N$313*'A Employer Allocation - No 158'!$G242,0)</f>
        <v>0</v>
      </c>
      <c r="O240" s="38">
        <v>0</v>
      </c>
      <c r="P240" s="37">
        <f t="shared" si="3"/>
        <v>0</v>
      </c>
    </row>
    <row r="241" spans="1:16" s="10" customFormat="1" x14ac:dyDescent="0.2">
      <c r="A241" s="117"/>
      <c r="B241" s="11">
        <f>+'C Liability Recon'!A242</f>
        <v>765</v>
      </c>
      <c r="C241" s="33" t="str">
        <f>+'C Liability Recon'!B242</f>
        <v>Dept of Social Services</v>
      </c>
      <c r="D241" s="11"/>
      <c r="E241" s="34">
        <f>VLOOKUP(B241,'A Employer Allocation - No 158'!$A$6:$G$312,7,0)</f>
        <v>1.7424068724098209E-2</v>
      </c>
      <c r="F241" s="37">
        <f>+'C Liability Recon'!E242</f>
        <v>2032110</v>
      </c>
      <c r="G241" s="37">
        <f>+'C Liability Recon'!F242</f>
        <v>824968</v>
      </c>
      <c r="H241" s="16">
        <f>ROUND(H$313*'A Employer Allocation - No 158'!$G243,0)</f>
        <v>0</v>
      </c>
      <c r="I241" s="16">
        <f>ROUND(I$313*'A Employer Allocation - No 158'!$G243,0)</f>
        <v>0</v>
      </c>
      <c r="J241" s="16">
        <f>ROUND(J$313*'A Employer Allocation - No 158'!$G243,0)</f>
        <v>0</v>
      </c>
      <c r="K241" s="16">
        <f>ROUND(K$313*'A Employer Allocation - No 158'!$G243,0)</f>
        <v>0</v>
      </c>
      <c r="L241" s="16">
        <f>ROUND(L$313*'A Employer Allocation - No 158'!$G243,0)</f>
        <v>-167643</v>
      </c>
      <c r="M241" s="16">
        <f>ROUND(M$313*'A Employer Allocation - No 158'!$G243,0)</f>
        <v>0</v>
      </c>
      <c r="N241" s="16">
        <f>ROUND(N$313*'A Employer Allocation - No 158'!$G243,0)</f>
        <v>-883618</v>
      </c>
      <c r="O241" s="38">
        <v>-69555</v>
      </c>
      <c r="P241" s="37">
        <f t="shared" si="3"/>
        <v>1736262</v>
      </c>
    </row>
    <row r="242" spans="1:16" s="10" customFormat="1" x14ac:dyDescent="0.2">
      <c r="A242" s="117"/>
      <c r="B242" s="11">
        <f>+'C Liability Recon'!A243</f>
        <v>766</v>
      </c>
      <c r="C242" s="33" t="str">
        <f>+'C Liability Recon'!B243</f>
        <v>Virginia Parole Board</v>
      </c>
      <c r="D242" s="11"/>
      <c r="E242" s="34">
        <f>VLOOKUP(B242,'A Employer Allocation - No 158'!$A$6:$G$312,7,0)</f>
        <v>1.1394228805518435E-4</v>
      </c>
      <c r="F242" s="37">
        <f>+'C Liability Recon'!E243</f>
        <v>13289</v>
      </c>
      <c r="G242" s="37">
        <f>+'C Liability Recon'!F243</f>
        <v>5395</v>
      </c>
      <c r="H242" s="16">
        <f>ROUND(H$313*'A Employer Allocation - No 158'!$G244,0)</f>
        <v>0</v>
      </c>
      <c r="I242" s="16">
        <f>ROUND(I$313*'A Employer Allocation - No 158'!$G244,0)</f>
        <v>0</v>
      </c>
      <c r="J242" s="16">
        <f>ROUND(J$313*'A Employer Allocation - No 158'!$G244,0)</f>
        <v>0</v>
      </c>
      <c r="K242" s="16">
        <f>ROUND(K$313*'A Employer Allocation - No 158'!$G244,0)</f>
        <v>0</v>
      </c>
      <c r="L242" s="16">
        <f>ROUND(L$313*'A Employer Allocation - No 158'!$G244,0)</f>
        <v>-1096</v>
      </c>
      <c r="M242" s="16">
        <f>ROUND(M$313*'A Employer Allocation - No 158'!$G244,0)</f>
        <v>0</v>
      </c>
      <c r="N242" s="16">
        <f>ROUND(N$313*'A Employer Allocation - No 158'!$G244,0)</f>
        <v>-5778</v>
      </c>
      <c r="O242" s="38">
        <v>-2488</v>
      </c>
      <c r="P242" s="37">
        <f t="shared" si="3"/>
        <v>9322</v>
      </c>
    </row>
    <row r="243" spans="1:16" s="10" customFormat="1" x14ac:dyDescent="0.2">
      <c r="A243" s="117"/>
      <c r="B243" s="11">
        <f>+'C Liability Recon'!A244</f>
        <v>767</v>
      </c>
      <c r="C243" s="33" t="str">
        <f>+'C Liability Recon'!B244</f>
        <v>Div of Community Corrections</v>
      </c>
      <c r="D243" s="11"/>
      <c r="E243" s="34">
        <f>VLOOKUP(B243,'A Employer Allocation - No 158'!$A$6:$G$312,7,0)</f>
        <v>1.3535214490335163E-2</v>
      </c>
      <c r="F243" s="37">
        <f>+'C Liability Recon'!E244</f>
        <v>1578566</v>
      </c>
      <c r="G243" s="37">
        <f>+'C Liability Recon'!F244</f>
        <v>640844</v>
      </c>
      <c r="H243" s="16">
        <f>ROUND(H$313*'A Employer Allocation - No 158'!$G245,0)</f>
        <v>0</v>
      </c>
      <c r="I243" s="16">
        <f>ROUND(I$313*'A Employer Allocation - No 158'!$G245,0)</f>
        <v>0</v>
      </c>
      <c r="J243" s="16">
        <f>ROUND(J$313*'A Employer Allocation - No 158'!$G245,0)</f>
        <v>0</v>
      </c>
      <c r="K243" s="16">
        <f>ROUND(K$313*'A Employer Allocation - No 158'!$G245,0)</f>
        <v>0</v>
      </c>
      <c r="L243" s="16">
        <f>ROUND(L$313*'A Employer Allocation - No 158'!$G245,0)</f>
        <v>-130227</v>
      </c>
      <c r="M243" s="16">
        <f>ROUND(M$313*'A Employer Allocation - No 158'!$G245,0)</f>
        <v>0</v>
      </c>
      <c r="N243" s="16">
        <f>ROUND(N$313*'A Employer Allocation - No 158'!$G245,0)</f>
        <v>-686405</v>
      </c>
      <c r="O243" s="38">
        <v>-76391</v>
      </c>
      <c r="P243" s="37">
        <f t="shared" si="3"/>
        <v>1326387</v>
      </c>
    </row>
    <row r="244" spans="1:16" s="10" customFormat="1" x14ac:dyDescent="0.2">
      <c r="A244" s="117"/>
      <c r="B244" s="11">
        <f>+'C Liability Recon'!A245</f>
        <v>768</v>
      </c>
      <c r="C244" s="33" t="str">
        <f>+'C Liability Recon'!B245</f>
        <v>Keen Mountain Correctional Ctr</v>
      </c>
      <c r="D244" s="11"/>
      <c r="E244" s="34">
        <f>VLOOKUP(B244,'A Employer Allocation - No 158'!$A$6:$G$312,7,0)</f>
        <v>3.7119042422637735E-3</v>
      </c>
      <c r="F244" s="37">
        <f>+'C Liability Recon'!E245</f>
        <v>432907</v>
      </c>
      <c r="G244" s="37">
        <f>+'C Liability Recon'!F245</f>
        <v>175745</v>
      </c>
      <c r="H244" s="16">
        <f>ROUND(H$313*'A Employer Allocation - No 158'!$G246,0)</f>
        <v>0</v>
      </c>
      <c r="I244" s="16">
        <f>ROUND(I$313*'A Employer Allocation - No 158'!$G246,0)</f>
        <v>0</v>
      </c>
      <c r="J244" s="16">
        <f>ROUND(J$313*'A Employer Allocation - No 158'!$G246,0)</f>
        <v>0</v>
      </c>
      <c r="K244" s="16">
        <f>ROUND(K$313*'A Employer Allocation - No 158'!$G246,0)</f>
        <v>0</v>
      </c>
      <c r="L244" s="16">
        <f>ROUND(L$313*'A Employer Allocation - No 158'!$G246,0)</f>
        <v>-35713</v>
      </c>
      <c r="M244" s="16">
        <f>ROUND(M$313*'A Employer Allocation - No 158'!$G246,0)</f>
        <v>0</v>
      </c>
      <c r="N244" s="16">
        <f>ROUND(N$313*'A Employer Allocation - No 158'!$G246,0)</f>
        <v>-188240</v>
      </c>
      <c r="O244" s="38">
        <v>2371</v>
      </c>
      <c r="P244" s="37">
        <f t="shared" si="3"/>
        <v>387070</v>
      </c>
    </row>
    <row r="245" spans="1:16" s="10" customFormat="1" x14ac:dyDescent="0.2">
      <c r="A245" s="117"/>
      <c r="B245" s="11">
        <f>+'C Liability Recon'!A246</f>
        <v>769</v>
      </c>
      <c r="C245" s="33" t="str">
        <f>+'C Liability Recon'!B246</f>
        <v xml:space="preserve">Greensville Correctional Ctr  </v>
      </c>
      <c r="D245" s="11"/>
      <c r="E245" s="34">
        <f>VLOOKUP(B245,'A Employer Allocation - No 158'!$A$6:$G$312,7,0)</f>
        <v>8.4928756867958723E-3</v>
      </c>
      <c r="F245" s="37">
        <f>+'C Liability Recon'!E246</f>
        <v>990495</v>
      </c>
      <c r="G245" s="37">
        <f>+'C Liability Recon'!F246</f>
        <v>402107</v>
      </c>
      <c r="H245" s="16">
        <f>ROUND(H$313*'A Employer Allocation - No 158'!$G247,0)</f>
        <v>0</v>
      </c>
      <c r="I245" s="16">
        <f>ROUND(I$313*'A Employer Allocation - No 158'!$G247,0)</f>
        <v>0</v>
      </c>
      <c r="J245" s="16">
        <f>ROUND(J$313*'A Employer Allocation - No 158'!$G247,0)</f>
        <v>0</v>
      </c>
      <c r="K245" s="16">
        <f>ROUND(K$313*'A Employer Allocation - No 158'!$G247,0)</f>
        <v>0</v>
      </c>
      <c r="L245" s="16">
        <f>ROUND(L$313*'A Employer Allocation - No 158'!$G247,0)</f>
        <v>-81713</v>
      </c>
      <c r="M245" s="16">
        <f>ROUND(M$313*'A Employer Allocation - No 158'!$G247,0)</f>
        <v>0</v>
      </c>
      <c r="N245" s="16">
        <f>ROUND(N$313*'A Employer Allocation - No 158'!$G247,0)</f>
        <v>-430695</v>
      </c>
      <c r="O245" s="38">
        <v>-56340</v>
      </c>
      <c r="P245" s="37">
        <f t="shared" si="3"/>
        <v>823854</v>
      </c>
    </row>
    <row r="246" spans="1:16" s="10" customFormat="1" x14ac:dyDescent="0.2">
      <c r="A246" s="117"/>
      <c r="B246" s="11">
        <f>+'C Liability Recon'!A247</f>
        <v>770</v>
      </c>
      <c r="C246" s="33" t="str">
        <f>+'C Liability Recon'!B247</f>
        <v>Dillwyn Correctional Center</v>
      </c>
      <c r="D246" s="11"/>
      <c r="E246" s="34">
        <f>VLOOKUP(B246,'A Employer Allocation - No 158'!$A$6:$G$312,7,0)</f>
        <v>3.8867548123803501E-3</v>
      </c>
      <c r="F246" s="37">
        <f>+'C Liability Recon'!E247</f>
        <v>453299</v>
      </c>
      <c r="G246" s="37">
        <f>+'C Liability Recon'!F247</f>
        <v>184024</v>
      </c>
      <c r="H246" s="16">
        <f>ROUND(H$313*'A Employer Allocation - No 158'!$G248,0)</f>
        <v>0</v>
      </c>
      <c r="I246" s="16">
        <f>ROUND(I$313*'A Employer Allocation - No 158'!$G248,0)</f>
        <v>0</v>
      </c>
      <c r="J246" s="16">
        <f>ROUND(J$313*'A Employer Allocation - No 158'!$G248,0)</f>
        <v>0</v>
      </c>
      <c r="K246" s="16">
        <f>ROUND(K$313*'A Employer Allocation - No 158'!$G248,0)</f>
        <v>0</v>
      </c>
      <c r="L246" s="16">
        <f>ROUND(L$313*'A Employer Allocation - No 158'!$G248,0)</f>
        <v>-37396</v>
      </c>
      <c r="M246" s="16">
        <f>ROUND(M$313*'A Employer Allocation - No 158'!$G248,0)</f>
        <v>0</v>
      </c>
      <c r="N246" s="16">
        <f>ROUND(N$313*'A Employer Allocation - No 158'!$G248,0)</f>
        <v>-197107</v>
      </c>
      <c r="O246" s="38">
        <v>-25442</v>
      </c>
      <c r="P246" s="37">
        <f t="shared" si="3"/>
        <v>377378</v>
      </c>
    </row>
    <row r="247" spans="1:16" s="10" customFormat="1" x14ac:dyDescent="0.2">
      <c r="A247" s="117"/>
      <c r="B247" s="11">
        <f>+'C Liability Recon'!A248</f>
        <v>771</v>
      </c>
      <c r="C247" s="33" t="str">
        <f>+'C Liability Recon'!B248</f>
        <v>Indian Creek Corr Center</v>
      </c>
      <c r="D247" s="11"/>
      <c r="E247" s="34">
        <f>VLOOKUP(B247,'A Employer Allocation - No 158'!$A$6:$G$312,7,0)</f>
        <v>2.2999199804286889E-3</v>
      </c>
      <c r="F247" s="37">
        <f>+'C Liability Recon'!E248</f>
        <v>268232</v>
      </c>
      <c r="G247" s="37">
        <f>+'C Liability Recon'!F248</f>
        <v>108893</v>
      </c>
      <c r="H247" s="16">
        <f>ROUND(H$313*'A Employer Allocation - No 158'!$G249,0)</f>
        <v>0</v>
      </c>
      <c r="I247" s="16">
        <f>ROUND(I$313*'A Employer Allocation - No 158'!$G249,0)</f>
        <v>0</v>
      </c>
      <c r="J247" s="16">
        <f>ROUND(J$313*'A Employer Allocation - No 158'!$G249,0)</f>
        <v>0</v>
      </c>
      <c r="K247" s="16">
        <f>ROUND(K$313*'A Employer Allocation - No 158'!$G249,0)</f>
        <v>0</v>
      </c>
      <c r="L247" s="16">
        <f>ROUND(L$313*'A Employer Allocation - No 158'!$G249,0)</f>
        <v>-22128</v>
      </c>
      <c r="M247" s="16">
        <f>ROUND(M$313*'A Employer Allocation - No 158'!$G249,0)</f>
        <v>0</v>
      </c>
      <c r="N247" s="16">
        <f>ROUND(N$313*'A Employer Allocation - No 158'!$G249,0)</f>
        <v>-116635</v>
      </c>
      <c r="O247" s="38">
        <v>-14466</v>
      </c>
      <c r="P247" s="37">
        <f t="shared" si="3"/>
        <v>223896</v>
      </c>
    </row>
    <row r="248" spans="1:16" s="10" customFormat="1" x14ac:dyDescent="0.2">
      <c r="A248" s="117"/>
      <c r="B248" s="11">
        <f>+'C Liability Recon'!A249</f>
        <v>772</v>
      </c>
      <c r="C248" s="33" t="str">
        <f>+'C Liability Recon'!B249</f>
        <v>Haynesville Correctional Ctr</v>
      </c>
      <c r="D248" s="11"/>
      <c r="E248" s="34">
        <f>VLOOKUP(B248,'A Employer Allocation - No 158'!$A$6:$G$312,7,0)</f>
        <v>4.1661070217816282E-3</v>
      </c>
      <c r="F248" s="37">
        <f>+'C Liability Recon'!E249</f>
        <v>485879</v>
      </c>
      <c r="G248" s="37">
        <f>+'C Liability Recon'!F249</f>
        <v>197250</v>
      </c>
      <c r="H248" s="16">
        <f>ROUND(H$313*'A Employer Allocation - No 158'!$G250,0)</f>
        <v>0</v>
      </c>
      <c r="I248" s="16">
        <f>ROUND(I$313*'A Employer Allocation - No 158'!$G250,0)</f>
        <v>0</v>
      </c>
      <c r="J248" s="16">
        <f>ROUND(J$313*'A Employer Allocation - No 158'!$G250,0)</f>
        <v>0</v>
      </c>
      <c r="K248" s="16">
        <f>ROUND(K$313*'A Employer Allocation - No 158'!$G250,0)</f>
        <v>0</v>
      </c>
      <c r="L248" s="16">
        <f>ROUND(L$313*'A Employer Allocation - No 158'!$G250,0)</f>
        <v>-40083</v>
      </c>
      <c r="M248" s="16">
        <f>ROUND(M$313*'A Employer Allocation - No 158'!$G250,0)</f>
        <v>0</v>
      </c>
      <c r="N248" s="16">
        <f>ROUND(N$313*'A Employer Allocation - No 158'!$G250,0)</f>
        <v>-211274</v>
      </c>
      <c r="O248" s="38">
        <v>-4842</v>
      </c>
      <c r="P248" s="37">
        <f t="shared" si="3"/>
        <v>426930</v>
      </c>
    </row>
    <row r="249" spans="1:16" s="10" customFormat="1" x14ac:dyDescent="0.2">
      <c r="A249" s="117"/>
      <c r="B249" s="11">
        <f>+'C Liability Recon'!A250</f>
        <v>773</v>
      </c>
      <c r="C249" s="33" t="str">
        <f>+'C Liability Recon'!B250</f>
        <v>Coffeewood Correctional Center</v>
      </c>
      <c r="D249" s="11"/>
      <c r="E249" s="34">
        <f>VLOOKUP(B249,'A Employer Allocation - No 158'!$A$6:$G$312,7,0)</f>
        <v>2.8833007938120457E-3</v>
      </c>
      <c r="F249" s="37">
        <f>+'C Liability Recon'!E250</f>
        <v>336270</v>
      </c>
      <c r="G249" s="37">
        <f>+'C Liability Recon'!F250</f>
        <v>136514</v>
      </c>
      <c r="H249" s="16">
        <f>ROUND(H$313*'A Employer Allocation - No 158'!$G251,0)</f>
        <v>0</v>
      </c>
      <c r="I249" s="16">
        <f>ROUND(I$313*'A Employer Allocation - No 158'!$G251,0)</f>
        <v>0</v>
      </c>
      <c r="J249" s="16">
        <f>ROUND(J$313*'A Employer Allocation - No 158'!$G251,0)</f>
        <v>0</v>
      </c>
      <c r="K249" s="16">
        <f>ROUND(K$313*'A Employer Allocation - No 158'!$G251,0)</f>
        <v>0</v>
      </c>
      <c r="L249" s="16">
        <f>ROUND(L$313*'A Employer Allocation - No 158'!$G251,0)</f>
        <v>-27741</v>
      </c>
      <c r="M249" s="16">
        <f>ROUND(M$313*'A Employer Allocation - No 158'!$G251,0)</f>
        <v>0</v>
      </c>
      <c r="N249" s="16">
        <f>ROUND(N$313*'A Employer Allocation - No 158'!$G251,0)</f>
        <v>-146219</v>
      </c>
      <c r="O249" s="38">
        <v>-19049</v>
      </c>
      <c r="P249" s="37">
        <f t="shared" si="3"/>
        <v>279775</v>
      </c>
    </row>
    <row r="250" spans="1:16" s="10" customFormat="1" x14ac:dyDescent="0.2">
      <c r="A250" s="117"/>
      <c r="B250" s="11">
        <f>+'C Liability Recon'!A251</f>
        <v>774</v>
      </c>
      <c r="C250" s="33" t="str">
        <f>+'C Liability Recon'!B251</f>
        <v>Lunenburg Correctional Center</v>
      </c>
      <c r="D250" s="11"/>
      <c r="E250" s="34">
        <f>VLOOKUP(B250,'A Employer Allocation - No 158'!$A$6:$G$312,7,0)</f>
        <v>3.0172454203026282E-3</v>
      </c>
      <c r="F250" s="37">
        <f>+'C Liability Recon'!E251</f>
        <v>351891</v>
      </c>
      <c r="G250" s="37">
        <f>+'C Liability Recon'!F251</f>
        <v>142856</v>
      </c>
      <c r="H250" s="16">
        <f>ROUND(H$313*'A Employer Allocation - No 158'!$G252,0)</f>
        <v>0</v>
      </c>
      <c r="I250" s="16">
        <f>ROUND(I$313*'A Employer Allocation - No 158'!$G252,0)</f>
        <v>0</v>
      </c>
      <c r="J250" s="16">
        <f>ROUND(J$313*'A Employer Allocation - No 158'!$G252,0)</f>
        <v>0</v>
      </c>
      <c r="K250" s="16">
        <f>ROUND(K$313*'A Employer Allocation - No 158'!$G252,0)</f>
        <v>0</v>
      </c>
      <c r="L250" s="16">
        <f>ROUND(L$313*'A Employer Allocation - No 158'!$G252,0)</f>
        <v>-29030</v>
      </c>
      <c r="M250" s="16">
        <f>ROUND(M$313*'A Employer Allocation - No 158'!$G252,0)</f>
        <v>0</v>
      </c>
      <c r="N250" s="16">
        <f>ROUND(N$313*'A Employer Allocation - No 158'!$G252,0)</f>
        <v>-153012</v>
      </c>
      <c r="O250" s="38">
        <v>15311</v>
      </c>
      <c r="P250" s="37">
        <f t="shared" si="3"/>
        <v>328016</v>
      </c>
    </row>
    <row r="251" spans="1:16" s="10" customFormat="1" x14ac:dyDescent="0.2">
      <c r="A251" s="117"/>
      <c r="B251" s="11">
        <f>+'C Liability Recon'!A252</f>
        <v>775</v>
      </c>
      <c r="C251" s="33" t="str">
        <f>+'C Liability Recon'!B252</f>
        <v>Pocahontas Correctional Center</v>
      </c>
      <c r="D251" s="11"/>
      <c r="E251" s="34">
        <f>VLOOKUP(B251,'A Employer Allocation - No 158'!$A$6:$G$312,7,0)</f>
        <v>3.2379401047263486E-3</v>
      </c>
      <c r="F251" s="37">
        <f>+'C Liability Recon'!E252</f>
        <v>377630</v>
      </c>
      <c r="G251" s="37">
        <f>+'C Liability Recon'!F252</f>
        <v>153305</v>
      </c>
      <c r="H251" s="16">
        <f>ROUND(H$313*'A Employer Allocation - No 158'!$G253,0)</f>
        <v>0</v>
      </c>
      <c r="I251" s="16">
        <f>ROUND(I$313*'A Employer Allocation - No 158'!$G253,0)</f>
        <v>0</v>
      </c>
      <c r="J251" s="16">
        <f>ROUND(J$313*'A Employer Allocation - No 158'!$G253,0)</f>
        <v>0</v>
      </c>
      <c r="K251" s="16">
        <f>ROUND(K$313*'A Employer Allocation - No 158'!$G253,0)</f>
        <v>0</v>
      </c>
      <c r="L251" s="16">
        <f>ROUND(L$313*'A Employer Allocation - No 158'!$G253,0)</f>
        <v>-31153</v>
      </c>
      <c r="M251" s="16">
        <f>ROUND(M$313*'A Employer Allocation - No 158'!$G253,0)</f>
        <v>0</v>
      </c>
      <c r="N251" s="16">
        <f>ROUND(N$313*'A Employer Allocation - No 158'!$G253,0)</f>
        <v>-164204</v>
      </c>
      <c r="O251" s="38">
        <v>-8798</v>
      </c>
      <c r="P251" s="37">
        <f t="shared" si="3"/>
        <v>326780</v>
      </c>
    </row>
    <row r="252" spans="1:16" s="10" customFormat="1" x14ac:dyDescent="0.2">
      <c r="A252" s="117"/>
      <c r="B252" s="11">
        <f>+'C Liability Recon'!A253</f>
        <v>776</v>
      </c>
      <c r="C252" s="33" t="str">
        <f>+'C Liability Recon'!B253</f>
        <v>Green Rock Correctional Center</v>
      </c>
      <c r="D252" s="11"/>
      <c r="E252" s="34">
        <f>VLOOKUP(B252,'A Employer Allocation - No 158'!$A$6:$G$312,7,0)</f>
        <v>3.1908872326534107E-3</v>
      </c>
      <c r="F252" s="37">
        <f>+'C Liability Recon'!E253</f>
        <v>372142</v>
      </c>
      <c r="G252" s="37">
        <f>+'C Liability Recon'!F253</f>
        <v>151077</v>
      </c>
      <c r="H252" s="16">
        <f>ROUND(H$313*'A Employer Allocation - No 158'!$G254,0)</f>
        <v>0</v>
      </c>
      <c r="I252" s="16">
        <f>ROUND(I$313*'A Employer Allocation - No 158'!$G254,0)</f>
        <v>0</v>
      </c>
      <c r="J252" s="16">
        <f>ROUND(J$313*'A Employer Allocation - No 158'!$G254,0)</f>
        <v>0</v>
      </c>
      <c r="K252" s="16">
        <f>ROUND(K$313*'A Employer Allocation - No 158'!$G254,0)</f>
        <v>0</v>
      </c>
      <c r="L252" s="16">
        <f>ROUND(L$313*'A Employer Allocation - No 158'!$G254,0)</f>
        <v>-30701</v>
      </c>
      <c r="M252" s="16">
        <f>ROUND(M$313*'A Employer Allocation - No 158'!$G254,0)</f>
        <v>0</v>
      </c>
      <c r="N252" s="16">
        <f>ROUND(N$313*'A Employer Allocation - No 158'!$G254,0)</f>
        <v>-161818</v>
      </c>
      <c r="O252" s="38">
        <v>-7802</v>
      </c>
      <c r="P252" s="37">
        <f t="shared" si="3"/>
        <v>322898</v>
      </c>
    </row>
    <row r="253" spans="1:16" s="10" customFormat="1" x14ac:dyDescent="0.2">
      <c r="A253" s="117"/>
      <c r="B253" s="11">
        <f>+'C Liability Recon'!A254</f>
        <v>777</v>
      </c>
      <c r="C253" s="33" t="str">
        <f>+'C Liability Recon'!B254</f>
        <v xml:space="preserve">Dept of Juvenile Justice      </v>
      </c>
      <c r="D253" s="11"/>
      <c r="E253" s="34">
        <f>VLOOKUP(B253,'A Employer Allocation - No 158'!$A$6:$G$312,7,0)</f>
        <v>1.6858713245818797E-2</v>
      </c>
      <c r="F253" s="37">
        <f>+'C Liability Recon'!E254</f>
        <v>1966174</v>
      </c>
      <c r="G253" s="37">
        <f>+'C Liability Recon'!F254</f>
        <v>798200</v>
      </c>
      <c r="H253" s="16">
        <f>ROUND(H$313*'A Employer Allocation - No 158'!$G255,0)</f>
        <v>0</v>
      </c>
      <c r="I253" s="16">
        <f>ROUND(I$313*'A Employer Allocation - No 158'!$G255,0)</f>
        <v>0</v>
      </c>
      <c r="J253" s="16">
        <f>ROUND(J$313*'A Employer Allocation - No 158'!$G255,0)</f>
        <v>0</v>
      </c>
      <c r="K253" s="16">
        <f>ROUND(K$313*'A Employer Allocation - No 158'!$G255,0)</f>
        <v>0</v>
      </c>
      <c r="L253" s="16">
        <f>ROUND(L$313*'A Employer Allocation - No 158'!$G255,0)</f>
        <v>-162203</v>
      </c>
      <c r="M253" s="16">
        <f>ROUND(M$313*'A Employer Allocation - No 158'!$G255,0)</f>
        <v>0</v>
      </c>
      <c r="N253" s="16">
        <f>ROUND(N$313*'A Employer Allocation - No 158'!$G255,0)</f>
        <v>-854948</v>
      </c>
      <c r="O253" s="38">
        <v>-241809</v>
      </c>
      <c r="P253" s="37">
        <f t="shared" si="3"/>
        <v>1505414</v>
      </c>
    </row>
    <row r="254" spans="1:16" s="10" customFormat="1" x14ac:dyDescent="0.2">
      <c r="A254" s="117"/>
      <c r="B254" s="11">
        <f>+'C Liability Recon'!A255</f>
        <v>778</v>
      </c>
      <c r="C254" s="33" t="str">
        <f>+'C Liability Recon'!B255</f>
        <v>Dept of Forensic Science</v>
      </c>
      <c r="D254" s="11"/>
      <c r="E254" s="34">
        <f>VLOOKUP(B254,'A Employer Allocation - No 158'!$A$6:$G$312,7,0)</f>
        <v>3.2684231634069441E-3</v>
      </c>
      <c r="F254" s="37">
        <f>+'C Liability Recon'!E255</f>
        <v>381185</v>
      </c>
      <c r="G254" s="37">
        <f>+'C Liability Recon'!F255</f>
        <v>154748</v>
      </c>
      <c r="H254" s="16">
        <f>ROUND(H$313*'A Employer Allocation - No 158'!$G256,0)</f>
        <v>0</v>
      </c>
      <c r="I254" s="16">
        <f>ROUND(I$313*'A Employer Allocation - No 158'!$G256,0)</f>
        <v>0</v>
      </c>
      <c r="J254" s="16">
        <f>ROUND(J$313*'A Employer Allocation - No 158'!$G256,0)</f>
        <v>0</v>
      </c>
      <c r="K254" s="16">
        <f>ROUND(K$313*'A Employer Allocation - No 158'!$G256,0)</f>
        <v>0</v>
      </c>
      <c r="L254" s="16">
        <f>ROUND(L$313*'A Employer Allocation - No 158'!$G256,0)</f>
        <v>-31447</v>
      </c>
      <c r="M254" s="16">
        <f>ROUND(M$313*'A Employer Allocation - No 158'!$G256,0)</f>
        <v>0</v>
      </c>
      <c r="N254" s="16">
        <f>ROUND(N$313*'A Employer Allocation - No 158'!$G256,0)</f>
        <v>-165750</v>
      </c>
      <c r="O254" s="38">
        <v>51229</v>
      </c>
      <c r="P254" s="37">
        <f t="shared" si="3"/>
        <v>389965</v>
      </c>
    </row>
    <row r="255" spans="1:16" s="10" customFormat="1" x14ac:dyDescent="0.2">
      <c r="A255" s="117"/>
      <c r="B255" s="11">
        <f>+'C Liability Recon'!A256</f>
        <v>785</v>
      </c>
      <c r="C255" s="33" t="str">
        <f>+'C Liability Recon'!B256</f>
        <v>River North Correctional Cntr</v>
      </c>
      <c r="D255" s="11"/>
      <c r="E255" s="34">
        <f>VLOOKUP(B255,'A Employer Allocation - No 158'!$A$6:$G$312,7,0)</f>
        <v>3.7967341682435926E-3</v>
      </c>
      <c r="F255" s="37">
        <f>+'C Liability Recon'!E256</f>
        <v>442800</v>
      </c>
      <c r="G255" s="37">
        <f>+'C Liability Recon'!F256</f>
        <v>179762</v>
      </c>
      <c r="H255" s="16">
        <f>ROUND(H$313*'A Employer Allocation - No 158'!$G257,0)</f>
        <v>0</v>
      </c>
      <c r="I255" s="16">
        <f>ROUND(I$313*'A Employer Allocation - No 158'!$G257,0)</f>
        <v>0</v>
      </c>
      <c r="J255" s="16">
        <f>ROUND(J$313*'A Employer Allocation - No 158'!$G257,0)</f>
        <v>0</v>
      </c>
      <c r="K255" s="16">
        <f>ROUND(K$313*'A Employer Allocation - No 158'!$G257,0)</f>
        <v>0</v>
      </c>
      <c r="L255" s="16">
        <f>ROUND(L$313*'A Employer Allocation - No 158'!$G257,0)</f>
        <v>-36530</v>
      </c>
      <c r="M255" s="16">
        <f>ROUND(M$313*'A Employer Allocation - No 158'!$G257,0)</f>
        <v>0</v>
      </c>
      <c r="N255" s="16">
        <f>ROUND(N$313*'A Employer Allocation - No 158'!$G257,0)</f>
        <v>-192542</v>
      </c>
      <c r="O255" s="38">
        <v>50533</v>
      </c>
      <c r="P255" s="37">
        <f t="shared" si="3"/>
        <v>444023</v>
      </c>
    </row>
    <row r="256" spans="1:16" s="10" customFormat="1" x14ac:dyDescent="0.2">
      <c r="A256" s="117"/>
      <c r="B256" s="11">
        <f>+'C Liability Recon'!A257</f>
        <v>786</v>
      </c>
      <c r="C256" s="33" t="str">
        <f>+'C Liability Recon'!B257</f>
        <v>Culpeper Correctional Facility for Women</v>
      </c>
      <c r="D256" s="11"/>
      <c r="E256" s="34">
        <f>VLOOKUP(B256,'A Employer Allocation - No 158'!$A$6:$G$312,7,0)</f>
        <v>0</v>
      </c>
      <c r="F256" s="37">
        <f>+'C Liability Recon'!E257</f>
        <v>0</v>
      </c>
      <c r="G256" s="37">
        <f>+'C Liability Recon'!F257</f>
        <v>0</v>
      </c>
      <c r="H256" s="16">
        <f>ROUND(H$313*'A Employer Allocation - No 158'!$G258,0)</f>
        <v>0</v>
      </c>
      <c r="I256" s="16">
        <f>ROUND(I$313*'A Employer Allocation - No 158'!$G258,0)</f>
        <v>0</v>
      </c>
      <c r="J256" s="16">
        <f>ROUND(J$313*'A Employer Allocation - No 158'!$G258,0)</f>
        <v>0</v>
      </c>
      <c r="K256" s="16">
        <f>ROUND(K$313*'A Employer Allocation - No 158'!$G258,0)</f>
        <v>0</v>
      </c>
      <c r="L256" s="16">
        <f>ROUND(L$313*'A Employer Allocation - No 158'!$G258,0)</f>
        <v>0</v>
      </c>
      <c r="M256" s="16">
        <f>ROUND(M$313*'A Employer Allocation - No 158'!$G258,0)</f>
        <v>0</v>
      </c>
      <c r="N256" s="16">
        <f>ROUND(N$313*'A Employer Allocation - No 158'!$G258,0)</f>
        <v>0</v>
      </c>
      <c r="O256" s="38">
        <v>-7022</v>
      </c>
      <c r="P256" s="37">
        <f t="shared" si="3"/>
        <v>-7022</v>
      </c>
    </row>
    <row r="257" spans="1:16" s="10" customFormat="1" x14ac:dyDescent="0.2">
      <c r="A257" s="117"/>
      <c r="B257" s="11">
        <f>+'C Liability Recon'!A258</f>
        <v>794</v>
      </c>
      <c r="C257" s="33" t="str">
        <f>+'C Liability Recon'!B258</f>
        <v>Va Center for Behavioral Rehab</v>
      </c>
      <c r="D257" s="11"/>
      <c r="E257" s="34">
        <f>VLOOKUP(B257,'A Employer Allocation - No 158'!$A$6:$G$312,7,0)</f>
        <v>3.8309900163143932E-3</v>
      </c>
      <c r="F257" s="37">
        <f>+'C Liability Recon'!E258</f>
        <v>446795</v>
      </c>
      <c r="G257" s="37">
        <f>+'C Liability Recon'!F258</f>
        <v>181384</v>
      </c>
      <c r="H257" s="16">
        <f>ROUND(H$313*'A Employer Allocation - No 158'!$G259,0)</f>
        <v>0</v>
      </c>
      <c r="I257" s="16">
        <f>ROUND(I$313*'A Employer Allocation - No 158'!$G259,0)</f>
        <v>0</v>
      </c>
      <c r="J257" s="16">
        <f>ROUND(J$313*'A Employer Allocation - No 158'!$G259,0)</f>
        <v>0</v>
      </c>
      <c r="K257" s="16">
        <f>ROUND(K$313*'A Employer Allocation - No 158'!$G259,0)</f>
        <v>0</v>
      </c>
      <c r="L257" s="16">
        <f>ROUND(L$313*'A Employer Allocation - No 158'!$G259,0)</f>
        <v>-36859</v>
      </c>
      <c r="M257" s="16">
        <f>ROUND(M$313*'A Employer Allocation - No 158'!$G259,0)</f>
        <v>0</v>
      </c>
      <c r="N257" s="16">
        <f>ROUND(N$313*'A Employer Allocation - No 158'!$G259,0)</f>
        <v>-194279</v>
      </c>
      <c r="O257" s="38">
        <v>-80528</v>
      </c>
      <c r="P257" s="37">
        <f t="shared" si="3"/>
        <v>316513</v>
      </c>
    </row>
    <row r="258" spans="1:16" s="10" customFormat="1" x14ac:dyDescent="0.2">
      <c r="A258" s="117"/>
      <c r="B258" s="11">
        <f>+'C Liability Recon'!A259</f>
        <v>820</v>
      </c>
      <c r="C258" s="33" t="str">
        <f>+'C Liability Recon'!B259</f>
        <v>Capital Sq Preservation Coun</v>
      </c>
      <c r="D258" s="11"/>
      <c r="E258" s="34">
        <f>VLOOKUP(B258,'A Employer Allocation - No 158'!$A$6:$G$312,7,0)</f>
        <v>0</v>
      </c>
      <c r="F258" s="37">
        <f>+'C Liability Recon'!E259</f>
        <v>0</v>
      </c>
      <c r="G258" s="37">
        <f>+'C Liability Recon'!F259</f>
        <v>0</v>
      </c>
      <c r="H258" s="16">
        <f>ROUND(H$313*'A Employer Allocation - No 158'!$G260,0)</f>
        <v>0</v>
      </c>
      <c r="I258" s="16">
        <f>ROUND(I$313*'A Employer Allocation - No 158'!$G260,0)</f>
        <v>0</v>
      </c>
      <c r="J258" s="16">
        <f>ROUND(J$313*'A Employer Allocation - No 158'!$G260,0)</f>
        <v>0</v>
      </c>
      <c r="K258" s="16">
        <f>ROUND(K$313*'A Employer Allocation - No 158'!$G260,0)</f>
        <v>0</v>
      </c>
      <c r="L258" s="16">
        <f>ROUND(L$313*'A Employer Allocation - No 158'!$G260,0)</f>
        <v>0</v>
      </c>
      <c r="M258" s="16">
        <f>ROUND(M$313*'A Employer Allocation - No 158'!$G260,0)</f>
        <v>0</v>
      </c>
      <c r="N258" s="16">
        <f>ROUND(N$313*'A Employer Allocation - No 158'!$G260,0)</f>
        <v>0</v>
      </c>
      <c r="O258" s="38">
        <v>0</v>
      </c>
      <c r="P258" s="37">
        <f t="shared" si="3"/>
        <v>0</v>
      </c>
    </row>
    <row r="259" spans="1:16" s="10" customFormat="1" x14ac:dyDescent="0.2">
      <c r="A259" s="117"/>
      <c r="B259" s="11">
        <f>+'C Liability Recon'!A260</f>
        <v>834</v>
      </c>
      <c r="C259" s="33" t="str">
        <f>+'C Liability Recon'!B260</f>
        <v>Va Freedom of Info Advisory Cl</v>
      </c>
      <c r="D259" s="11"/>
      <c r="E259" s="34">
        <f>VLOOKUP(B259,'A Employer Allocation - No 158'!$A$6:$G$312,7,0)</f>
        <v>0</v>
      </c>
      <c r="F259" s="37">
        <f>+'C Liability Recon'!E260</f>
        <v>0</v>
      </c>
      <c r="G259" s="37">
        <f>+'C Liability Recon'!F260</f>
        <v>0</v>
      </c>
      <c r="H259" s="16">
        <f>ROUND(H$313*'A Employer Allocation - No 158'!$G261,0)</f>
        <v>0</v>
      </c>
      <c r="I259" s="16">
        <f>ROUND(I$313*'A Employer Allocation - No 158'!$G261,0)</f>
        <v>0</v>
      </c>
      <c r="J259" s="16">
        <f>ROUND(J$313*'A Employer Allocation - No 158'!$G261,0)</f>
        <v>0</v>
      </c>
      <c r="K259" s="16">
        <f>ROUND(K$313*'A Employer Allocation - No 158'!$G261,0)</f>
        <v>0</v>
      </c>
      <c r="L259" s="16">
        <f>ROUND(L$313*'A Employer Allocation - No 158'!$G261,0)</f>
        <v>0</v>
      </c>
      <c r="M259" s="16">
        <f>ROUND(M$313*'A Employer Allocation - No 158'!$G261,0)</f>
        <v>0</v>
      </c>
      <c r="N259" s="16">
        <f>ROUND(N$313*'A Employer Allocation - No 158'!$G261,0)</f>
        <v>0</v>
      </c>
      <c r="O259" s="38">
        <v>0</v>
      </c>
      <c r="P259" s="37">
        <f t="shared" si="3"/>
        <v>0</v>
      </c>
    </row>
    <row r="260" spans="1:16" s="10" customFormat="1" x14ac:dyDescent="0.2">
      <c r="A260" s="117"/>
      <c r="B260" s="11">
        <f>+'C Liability Recon'!A261</f>
        <v>837</v>
      </c>
      <c r="C260" s="33" t="str">
        <f>+'C Liability Recon'!B261</f>
        <v>Virginia Disability Commission</v>
      </c>
      <c r="D260" s="11"/>
      <c r="E260" s="34">
        <f>VLOOKUP(B260,'A Employer Allocation - No 158'!$A$6:$G$312,7,0)</f>
        <v>0</v>
      </c>
      <c r="F260" s="37">
        <f>+'C Liability Recon'!E261</f>
        <v>0</v>
      </c>
      <c r="G260" s="37">
        <f>+'C Liability Recon'!F261</f>
        <v>0</v>
      </c>
      <c r="H260" s="16">
        <f>ROUND(H$313*'A Employer Allocation - No 158'!$G262,0)</f>
        <v>0</v>
      </c>
      <c r="I260" s="16">
        <f>ROUND(I$313*'A Employer Allocation - No 158'!$G262,0)</f>
        <v>0</v>
      </c>
      <c r="J260" s="16">
        <f>ROUND(J$313*'A Employer Allocation - No 158'!$G262,0)</f>
        <v>0</v>
      </c>
      <c r="K260" s="16">
        <f>ROUND(K$313*'A Employer Allocation - No 158'!$G262,0)</f>
        <v>0</v>
      </c>
      <c r="L260" s="16">
        <f>ROUND(L$313*'A Employer Allocation - No 158'!$G262,0)</f>
        <v>0</v>
      </c>
      <c r="M260" s="16">
        <f>ROUND(M$313*'A Employer Allocation - No 158'!$G262,0)</f>
        <v>0</v>
      </c>
      <c r="N260" s="16">
        <f>ROUND(N$313*'A Employer Allocation - No 158'!$G262,0)</f>
        <v>0</v>
      </c>
      <c r="O260" s="38">
        <v>0</v>
      </c>
      <c r="P260" s="37">
        <f t="shared" ref="P260:P310" si="4">SUM(F260:O260)</f>
        <v>0</v>
      </c>
    </row>
    <row r="261" spans="1:16" s="10" customFormat="1" x14ac:dyDescent="0.2">
      <c r="A261" s="117"/>
      <c r="B261" s="11">
        <f>+'C Liability Recon'!A262</f>
        <v>838</v>
      </c>
      <c r="C261" s="33" t="str">
        <f>+'C Liability Recon'!B262</f>
        <v>Comm on Population Grow &amp; Dev</v>
      </c>
      <c r="D261" s="11"/>
      <c r="E261" s="34">
        <f>VLOOKUP(B261,'A Employer Allocation - No 158'!$A$6:$G$312,7,0)</f>
        <v>0</v>
      </c>
      <c r="F261" s="37">
        <f>+'C Liability Recon'!E262</f>
        <v>0</v>
      </c>
      <c r="G261" s="37">
        <f>+'C Liability Recon'!F262</f>
        <v>0</v>
      </c>
      <c r="H261" s="16">
        <f>ROUND(H$313*'A Employer Allocation - No 158'!$G263,0)</f>
        <v>0</v>
      </c>
      <c r="I261" s="16">
        <f>ROUND(I$313*'A Employer Allocation - No 158'!$G263,0)</f>
        <v>0</v>
      </c>
      <c r="J261" s="16">
        <f>ROUND(J$313*'A Employer Allocation - No 158'!$G263,0)</f>
        <v>0</v>
      </c>
      <c r="K261" s="16">
        <f>ROUND(K$313*'A Employer Allocation - No 158'!$G263,0)</f>
        <v>0</v>
      </c>
      <c r="L261" s="16">
        <f>ROUND(L$313*'A Employer Allocation - No 158'!$G263,0)</f>
        <v>0</v>
      </c>
      <c r="M261" s="16">
        <f>ROUND(M$313*'A Employer Allocation - No 158'!$G263,0)</f>
        <v>0</v>
      </c>
      <c r="N261" s="16">
        <f>ROUND(N$313*'A Employer Allocation - No 158'!$G263,0)</f>
        <v>0</v>
      </c>
      <c r="O261" s="38">
        <v>0</v>
      </c>
      <c r="P261" s="37">
        <f t="shared" si="4"/>
        <v>0</v>
      </c>
    </row>
    <row r="262" spans="1:16" s="10" customFormat="1" x14ac:dyDescent="0.2">
      <c r="A262" s="117"/>
      <c r="B262" s="11">
        <f>+'C Liability Recon'!A263</f>
        <v>839</v>
      </c>
      <c r="C262" s="33" t="str">
        <f>+'C Liability Recon'!B263</f>
        <v>Virginia Commission on Youth</v>
      </c>
      <c r="D262" s="11"/>
      <c r="E262" s="34">
        <f>VLOOKUP(B262,'A Employer Allocation - No 158'!$A$6:$G$312,7,0)</f>
        <v>0</v>
      </c>
      <c r="F262" s="37">
        <f>+'C Liability Recon'!E263</f>
        <v>0</v>
      </c>
      <c r="G262" s="37">
        <f>+'C Liability Recon'!F263</f>
        <v>0</v>
      </c>
      <c r="H262" s="16">
        <f>ROUND(H$313*'A Employer Allocation - No 158'!$G264,0)</f>
        <v>0</v>
      </c>
      <c r="I262" s="16">
        <f>ROUND(I$313*'A Employer Allocation - No 158'!$G264,0)</f>
        <v>0</v>
      </c>
      <c r="J262" s="16">
        <f>ROUND(J$313*'A Employer Allocation - No 158'!$G264,0)</f>
        <v>0</v>
      </c>
      <c r="K262" s="16">
        <f>ROUND(K$313*'A Employer Allocation - No 158'!$G264,0)</f>
        <v>0</v>
      </c>
      <c r="L262" s="16">
        <f>ROUND(L$313*'A Employer Allocation - No 158'!$G264,0)</f>
        <v>0</v>
      </c>
      <c r="M262" s="16">
        <f>ROUND(M$313*'A Employer Allocation - No 158'!$G264,0)</f>
        <v>0</v>
      </c>
      <c r="N262" s="16">
        <f>ROUND(N$313*'A Employer Allocation - No 158'!$G264,0)</f>
        <v>0</v>
      </c>
      <c r="O262" s="38">
        <v>0</v>
      </c>
      <c r="P262" s="37">
        <f t="shared" si="4"/>
        <v>0</v>
      </c>
    </row>
    <row r="263" spans="1:16" s="10" customFormat="1" x14ac:dyDescent="0.2">
      <c r="A263" s="117"/>
      <c r="B263" s="11">
        <f>+'C Liability Recon'!A264</f>
        <v>840</v>
      </c>
      <c r="C263" s="33" t="str">
        <f>+'C Liability Recon'!B264</f>
        <v xml:space="preserve">Virginia Housing Commission   </v>
      </c>
      <c r="D263" s="11"/>
      <c r="E263" s="34">
        <f>VLOOKUP(B263,'A Employer Allocation - No 158'!$A$6:$G$312,7,0)</f>
        <v>0</v>
      </c>
      <c r="F263" s="37">
        <f>+'C Liability Recon'!E264</f>
        <v>0</v>
      </c>
      <c r="G263" s="37">
        <f>+'C Liability Recon'!F264</f>
        <v>0</v>
      </c>
      <c r="H263" s="16">
        <f>ROUND(H$313*'A Employer Allocation - No 158'!$G265,0)</f>
        <v>0</v>
      </c>
      <c r="I263" s="16">
        <f>ROUND(I$313*'A Employer Allocation - No 158'!$G265,0)</f>
        <v>0</v>
      </c>
      <c r="J263" s="16">
        <f>ROUND(J$313*'A Employer Allocation - No 158'!$G265,0)</f>
        <v>0</v>
      </c>
      <c r="K263" s="16">
        <f>ROUND(K$313*'A Employer Allocation - No 158'!$G265,0)</f>
        <v>0</v>
      </c>
      <c r="L263" s="16">
        <f>ROUND(L$313*'A Employer Allocation - No 158'!$G265,0)</f>
        <v>0</v>
      </c>
      <c r="M263" s="16">
        <f>ROUND(M$313*'A Employer Allocation - No 158'!$G265,0)</f>
        <v>0</v>
      </c>
      <c r="N263" s="16">
        <f>ROUND(N$313*'A Employer Allocation - No 158'!$G265,0)</f>
        <v>0</v>
      </c>
      <c r="O263" s="38">
        <v>0</v>
      </c>
      <c r="P263" s="37">
        <f t="shared" si="4"/>
        <v>0</v>
      </c>
    </row>
    <row r="264" spans="1:16" s="10" customFormat="1" x14ac:dyDescent="0.2">
      <c r="A264" s="117"/>
      <c r="B264" s="11">
        <f>+'C Liability Recon'!A265</f>
        <v>841</v>
      </c>
      <c r="C264" s="33" t="str">
        <f>+'C Liability Recon'!B265</f>
        <v>Dept of Aviation</v>
      </c>
      <c r="D264" s="11"/>
      <c r="E264" s="34">
        <f>VLOOKUP(B264,'A Employer Allocation - No 158'!$A$6:$G$312,7,0)</f>
        <v>3.5701055820605202E-4</v>
      </c>
      <c r="F264" s="37">
        <f>+'C Liability Recon'!E265</f>
        <v>41637</v>
      </c>
      <c r="G264" s="37">
        <f>+'C Liability Recon'!F265</f>
        <v>16903</v>
      </c>
      <c r="H264" s="16">
        <f>ROUND(H$313*'A Employer Allocation - No 158'!$G266,0)</f>
        <v>0</v>
      </c>
      <c r="I264" s="16">
        <f>ROUND(I$313*'A Employer Allocation - No 158'!$G266,0)</f>
        <v>0</v>
      </c>
      <c r="J264" s="16">
        <f>ROUND(J$313*'A Employer Allocation - No 158'!$G266,0)</f>
        <v>0</v>
      </c>
      <c r="K264" s="16">
        <f>ROUND(K$313*'A Employer Allocation - No 158'!$G266,0)</f>
        <v>0</v>
      </c>
      <c r="L264" s="16">
        <f>ROUND(L$313*'A Employer Allocation - No 158'!$G266,0)</f>
        <v>-3435</v>
      </c>
      <c r="M264" s="16">
        <f>ROUND(M$313*'A Employer Allocation - No 158'!$G266,0)</f>
        <v>0</v>
      </c>
      <c r="N264" s="16">
        <f>ROUND(N$313*'A Employer Allocation - No 158'!$G266,0)</f>
        <v>-18105</v>
      </c>
      <c r="O264" s="38">
        <v>1674</v>
      </c>
      <c r="P264" s="37">
        <f t="shared" si="4"/>
        <v>38674</v>
      </c>
    </row>
    <row r="265" spans="1:16" s="10" customFormat="1" x14ac:dyDescent="0.2">
      <c r="A265" s="117"/>
      <c r="B265" s="11">
        <f>+'C Liability Recon'!A266</f>
        <v>842</v>
      </c>
      <c r="C265" s="33" t="str">
        <f>+'C Liability Recon'!B266</f>
        <v>Chesapeake Bay Commission</v>
      </c>
      <c r="D265" s="11"/>
      <c r="E265" s="34">
        <f>VLOOKUP(B265,'A Employer Allocation - No 158'!$A$6:$G$312,7,0)</f>
        <v>0</v>
      </c>
      <c r="F265" s="37">
        <f>+'C Liability Recon'!E266</f>
        <v>0</v>
      </c>
      <c r="G265" s="37">
        <f>+'C Liability Recon'!F266</f>
        <v>0</v>
      </c>
      <c r="H265" s="16">
        <f>ROUND(H$313*'A Employer Allocation - No 158'!$G267,0)</f>
        <v>0</v>
      </c>
      <c r="I265" s="16">
        <f>ROUND(I$313*'A Employer Allocation - No 158'!$G267,0)</f>
        <v>0</v>
      </c>
      <c r="J265" s="16">
        <f>ROUND(J$313*'A Employer Allocation - No 158'!$G267,0)</f>
        <v>0</v>
      </c>
      <c r="K265" s="16">
        <f>ROUND(K$313*'A Employer Allocation - No 158'!$G267,0)</f>
        <v>0</v>
      </c>
      <c r="L265" s="16">
        <f>ROUND(L$313*'A Employer Allocation - No 158'!$G267,0)</f>
        <v>0</v>
      </c>
      <c r="M265" s="16">
        <f>ROUND(M$313*'A Employer Allocation - No 158'!$G267,0)</f>
        <v>0</v>
      </c>
      <c r="N265" s="16">
        <f>ROUND(N$313*'A Employer Allocation - No 158'!$G267,0)</f>
        <v>0</v>
      </c>
      <c r="O265" s="38">
        <v>0</v>
      </c>
      <c r="P265" s="37">
        <f t="shared" si="4"/>
        <v>0</v>
      </c>
    </row>
    <row r="266" spans="1:16" s="10" customFormat="1" x14ac:dyDescent="0.2">
      <c r="A266" s="117"/>
      <c r="B266" s="11">
        <f>+'C Liability Recon'!A267</f>
        <v>844</v>
      </c>
      <c r="C266" s="33" t="str">
        <f>+'C Liability Recon'!B267</f>
        <v>Joint Comm on Health Care</v>
      </c>
      <c r="D266" s="11"/>
      <c r="E266" s="34">
        <f>VLOOKUP(B266,'A Employer Allocation - No 158'!$A$6:$G$312,7,0)</f>
        <v>0</v>
      </c>
      <c r="F266" s="37">
        <f>+'C Liability Recon'!E267</f>
        <v>0</v>
      </c>
      <c r="G266" s="37">
        <f>+'C Liability Recon'!F267</f>
        <v>0</v>
      </c>
      <c r="H266" s="16">
        <f>ROUND(H$313*'A Employer Allocation - No 158'!$G268,0)</f>
        <v>0</v>
      </c>
      <c r="I266" s="16">
        <f>ROUND(I$313*'A Employer Allocation - No 158'!$G268,0)</f>
        <v>0</v>
      </c>
      <c r="J266" s="16">
        <f>ROUND(J$313*'A Employer Allocation - No 158'!$G268,0)</f>
        <v>0</v>
      </c>
      <c r="K266" s="16">
        <f>ROUND(K$313*'A Employer Allocation - No 158'!$G268,0)</f>
        <v>0</v>
      </c>
      <c r="L266" s="16">
        <f>ROUND(L$313*'A Employer Allocation - No 158'!$G268,0)</f>
        <v>0</v>
      </c>
      <c r="M266" s="16">
        <f>ROUND(M$313*'A Employer Allocation - No 158'!$G268,0)</f>
        <v>0</v>
      </c>
      <c r="N266" s="16">
        <f>ROUND(N$313*'A Employer Allocation - No 158'!$G268,0)</f>
        <v>0</v>
      </c>
      <c r="O266" s="38">
        <v>0</v>
      </c>
      <c r="P266" s="37">
        <f t="shared" si="4"/>
        <v>0</v>
      </c>
    </row>
    <row r="267" spans="1:16" s="10" customFormat="1" x14ac:dyDescent="0.2">
      <c r="A267" s="117"/>
      <c r="B267" s="11">
        <f>+'C Liability Recon'!A268</f>
        <v>845</v>
      </c>
      <c r="C267" s="33" t="str">
        <f>+'C Liability Recon'!B268</f>
        <v xml:space="preserve">Dr Martin L King Jr Mem Comm  </v>
      </c>
      <c r="D267" s="11"/>
      <c r="E267" s="34">
        <f>VLOOKUP(B267,'A Employer Allocation - No 158'!$A$6:$G$312,7,0)</f>
        <v>0</v>
      </c>
      <c r="F267" s="37">
        <f>+'C Liability Recon'!E268</f>
        <v>0</v>
      </c>
      <c r="G267" s="37">
        <f>+'C Liability Recon'!F268</f>
        <v>0</v>
      </c>
      <c r="H267" s="16">
        <f>ROUND(H$313*'A Employer Allocation - No 158'!$G269,0)</f>
        <v>0</v>
      </c>
      <c r="I267" s="16">
        <f>ROUND(I$313*'A Employer Allocation - No 158'!$G269,0)</f>
        <v>0</v>
      </c>
      <c r="J267" s="16">
        <f>ROUND(J$313*'A Employer Allocation - No 158'!$G269,0)</f>
        <v>0</v>
      </c>
      <c r="K267" s="16">
        <f>ROUND(K$313*'A Employer Allocation - No 158'!$G269,0)</f>
        <v>0</v>
      </c>
      <c r="L267" s="16">
        <f>ROUND(L$313*'A Employer Allocation - No 158'!$G269,0)</f>
        <v>0</v>
      </c>
      <c r="M267" s="16">
        <f>ROUND(M$313*'A Employer Allocation - No 158'!$G269,0)</f>
        <v>0</v>
      </c>
      <c r="N267" s="16">
        <f>ROUND(N$313*'A Employer Allocation - No 158'!$G269,0)</f>
        <v>0</v>
      </c>
      <c r="O267" s="38">
        <v>0</v>
      </c>
      <c r="P267" s="37">
        <f t="shared" si="4"/>
        <v>0</v>
      </c>
    </row>
    <row r="268" spans="1:16" s="10" customFormat="1" x14ac:dyDescent="0.2">
      <c r="A268" s="117"/>
      <c r="B268" s="11">
        <f>+'C Liability Recon'!A269</f>
        <v>847</v>
      </c>
      <c r="C268" s="33" t="str">
        <f>+'C Liability Recon'!B269</f>
        <v xml:space="preserve">Joint Comm on Techn &amp; Science </v>
      </c>
      <c r="D268" s="11"/>
      <c r="E268" s="34">
        <f>VLOOKUP(B268,'A Employer Allocation - No 158'!$A$6:$G$312,7,0)</f>
        <v>0</v>
      </c>
      <c r="F268" s="37">
        <f>+'C Liability Recon'!E269</f>
        <v>0</v>
      </c>
      <c r="G268" s="37">
        <f>+'C Liability Recon'!F269</f>
        <v>0</v>
      </c>
      <c r="H268" s="16">
        <f>ROUND(H$313*'A Employer Allocation - No 158'!$G270,0)</f>
        <v>0</v>
      </c>
      <c r="I268" s="16">
        <f>ROUND(I$313*'A Employer Allocation - No 158'!$G270,0)</f>
        <v>0</v>
      </c>
      <c r="J268" s="16">
        <f>ROUND(J$313*'A Employer Allocation - No 158'!$G270,0)</f>
        <v>0</v>
      </c>
      <c r="K268" s="16">
        <f>ROUND(K$313*'A Employer Allocation - No 158'!$G270,0)</f>
        <v>0</v>
      </c>
      <c r="L268" s="16">
        <f>ROUND(L$313*'A Employer Allocation - No 158'!$G270,0)</f>
        <v>0</v>
      </c>
      <c r="M268" s="16">
        <f>ROUND(M$313*'A Employer Allocation - No 158'!$G270,0)</f>
        <v>0</v>
      </c>
      <c r="N268" s="16">
        <f>ROUND(N$313*'A Employer Allocation - No 158'!$G270,0)</f>
        <v>0</v>
      </c>
      <c r="O268" s="38">
        <v>0</v>
      </c>
      <c r="P268" s="37">
        <f t="shared" si="4"/>
        <v>0</v>
      </c>
    </row>
    <row r="269" spans="1:16" s="10" customFormat="1" x14ac:dyDescent="0.2">
      <c r="A269" s="117"/>
      <c r="B269" s="11">
        <f>+'C Liability Recon'!A270</f>
        <v>848</v>
      </c>
      <c r="C269" s="33" t="str">
        <f>+'C Liability Recon'!B270</f>
        <v xml:space="preserve">Indigent Defense Commission   </v>
      </c>
      <c r="D269" s="11"/>
      <c r="E269" s="34">
        <f>VLOOKUP(B269,'A Employer Allocation - No 158'!$A$6:$G$312,7,0)</f>
        <v>5.5543132640261195E-3</v>
      </c>
      <c r="F269" s="37">
        <f>+'C Liability Recon'!E270</f>
        <v>647781</v>
      </c>
      <c r="G269" s="37">
        <f>+'C Liability Recon'!F270</f>
        <v>262977</v>
      </c>
      <c r="H269" s="16">
        <f>ROUND(H$313*'A Employer Allocation - No 158'!$G271,0)</f>
        <v>0</v>
      </c>
      <c r="I269" s="16">
        <f>ROUND(I$313*'A Employer Allocation - No 158'!$G271,0)</f>
        <v>0</v>
      </c>
      <c r="J269" s="16">
        <f>ROUND(J$313*'A Employer Allocation - No 158'!$G271,0)</f>
        <v>0</v>
      </c>
      <c r="K269" s="16">
        <f>ROUND(K$313*'A Employer Allocation - No 158'!$G271,0)</f>
        <v>0</v>
      </c>
      <c r="L269" s="16">
        <f>ROUND(L$313*'A Employer Allocation - No 158'!$G271,0)</f>
        <v>-53440</v>
      </c>
      <c r="M269" s="16">
        <f>ROUND(M$313*'A Employer Allocation - No 158'!$G271,0)</f>
        <v>0</v>
      </c>
      <c r="N269" s="16">
        <f>ROUND(N$313*'A Employer Allocation - No 158'!$G271,0)</f>
        <v>-281673</v>
      </c>
      <c r="O269" s="38">
        <v>6308</v>
      </c>
      <c r="P269" s="37">
        <f t="shared" si="4"/>
        <v>581953</v>
      </c>
    </row>
    <row r="270" spans="1:16" s="10" customFormat="1" x14ac:dyDescent="0.2">
      <c r="A270" s="117"/>
      <c r="B270" s="11">
        <f>+'C Liability Recon'!A271</f>
        <v>850</v>
      </c>
      <c r="C270" s="33" t="str">
        <f>+'C Liability Recon'!B271</f>
        <v>Personal Prop Tax Relief Act</v>
      </c>
      <c r="D270" s="11"/>
      <c r="E270" s="34">
        <f>VLOOKUP(B270,'A Employer Allocation - No 158'!$A$6:$G$312,7,0)</f>
        <v>0</v>
      </c>
      <c r="F270" s="37">
        <f>+'C Liability Recon'!E271</f>
        <v>0</v>
      </c>
      <c r="G270" s="37">
        <f>+'C Liability Recon'!F271</f>
        <v>0</v>
      </c>
      <c r="H270" s="16">
        <f>ROUND(H$313*'A Employer Allocation - No 158'!$G272,0)</f>
        <v>0</v>
      </c>
      <c r="I270" s="16">
        <f>ROUND(I$313*'A Employer Allocation - No 158'!$G272,0)</f>
        <v>0</v>
      </c>
      <c r="J270" s="16">
        <f>ROUND(J$313*'A Employer Allocation - No 158'!$G272,0)</f>
        <v>0</v>
      </c>
      <c r="K270" s="16">
        <f>ROUND(K$313*'A Employer Allocation - No 158'!$G272,0)</f>
        <v>0</v>
      </c>
      <c r="L270" s="16">
        <f>ROUND(L$313*'A Employer Allocation - No 158'!$G272,0)</f>
        <v>0</v>
      </c>
      <c r="M270" s="16">
        <f>ROUND(M$313*'A Employer Allocation - No 158'!$G272,0)</f>
        <v>0</v>
      </c>
      <c r="N270" s="16">
        <f>ROUND(N$313*'A Employer Allocation - No 158'!$G272,0)</f>
        <v>0</v>
      </c>
      <c r="O270" s="38">
        <v>0</v>
      </c>
      <c r="P270" s="37">
        <f t="shared" si="4"/>
        <v>0</v>
      </c>
    </row>
    <row r="271" spans="1:16" s="10" customFormat="1" x14ac:dyDescent="0.2">
      <c r="A271" s="117"/>
      <c r="B271" s="11">
        <f>+'C Liability Recon'!A272</f>
        <v>851</v>
      </c>
      <c r="C271" s="33" t="str">
        <f>+'C Liability Recon'!B272</f>
        <v>Tobacco Commission</v>
      </c>
      <c r="D271" s="11"/>
      <c r="E271" s="34">
        <f>VLOOKUP(B271,'A Employer Allocation - No 158'!$A$6:$G$312,7,0)</f>
        <v>1.584552265452937E-4</v>
      </c>
      <c r="F271" s="37">
        <f>+'C Liability Recon'!E272</f>
        <v>18480</v>
      </c>
      <c r="G271" s="37">
        <f>+'C Liability Recon'!F272</f>
        <v>7502</v>
      </c>
      <c r="H271" s="16">
        <f>ROUND(H$313*'A Employer Allocation - No 158'!$G273,0)</f>
        <v>0</v>
      </c>
      <c r="I271" s="16">
        <f>ROUND(I$313*'A Employer Allocation - No 158'!$G273,0)</f>
        <v>0</v>
      </c>
      <c r="J271" s="16">
        <f>ROUND(J$313*'A Employer Allocation - No 158'!$G273,0)</f>
        <v>0</v>
      </c>
      <c r="K271" s="16">
        <f>ROUND(K$313*'A Employer Allocation - No 158'!$G273,0)</f>
        <v>0</v>
      </c>
      <c r="L271" s="16">
        <f>ROUND(L$313*'A Employer Allocation - No 158'!$G273,0)</f>
        <v>-1525</v>
      </c>
      <c r="M271" s="16">
        <f>ROUND(M$313*'A Employer Allocation - No 158'!$G273,0)</f>
        <v>0</v>
      </c>
      <c r="N271" s="16">
        <f>ROUND(N$313*'A Employer Allocation - No 158'!$G273,0)</f>
        <v>-8036</v>
      </c>
      <c r="O271" s="38">
        <v>3847</v>
      </c>
      <c r="P271" s="37">
        <f t="shared" si="4"/>
        <v>20268</v>
      </c>
    </row>
    <row r="272" spans="1:16" s="10" customFormat="1" x14ac:dyDescent="0.2">
      <c r="A272" s="117"/>
      <c r="B272" s="11">
        <f>+'C Liability Recon'!A273</f>
        <v>852</v>
      </c>
      <c r="C272" s="33" t="str">
        <f>+'C Liability Recon'!B273</f>
        <v>Va Foundation Healthy Youth</v>
      </c>
      <c r="D272" s="11"/>
      <c r="E272" s="34">
        <f>VLOOKUP(B272,'A Employer Allocation - No 158'!$A$6:$G$312,7,0)</f>
        <v>2.0197243395720123E-4</v>
      </c>
      <c r="F272" s="37">
        <f>+'C Liability Recon'!E273</f>
        <v>23555</v>
      </c>
      <c r="G272" s="37">
        <f>+'C Liability Recon'!F273</f>
        <v>9563</v>
      </c>
      <c r="H272" s="16">
        <f>ROUND(H$313*'A Employer Allocation - No 158'!$G274,0)</f>
        <v>0</v>
      </c>
      <c r="I272" s="16">
        <f>ROUND(I$313*'A Employer Allocation - No 158'!$G274,0)</f>
        <v>0</v>
      </c>
      <c r="J272" s="16">
        <f>ROUND(J$313*'A Employer Allocation - No 158'!$G274,0)</f>
        <v>0</v>
      </c>
      <c r="K272" s="16">
        <f>ROUND(K$313*'A Employer Allocation - No 158'!$G274,0)</f>
        <v>0</v>
      </c>
      <c r="L272" s="16">
        <f>ROUND(L$313*'A Employer Allocation - No 158'!$G274,0)</f>
        <v>-1943</v>
      </c>
      <c r="M272" s="16">
        <f>ROUND(M$313*'A Employer Allocation - No 158'!$G274,0)</f>
        <v>0</v>
      </c>
      <c r="N272" s="16">
        <f>ROUND(N$313*'A Employer Allocation - No 158'!$G274,0)</f>
        <v>-10243</v>
      </c>
      <c r="O272" s="38">
        <v>-1122</v>
      </c>
      <c r="P272" s="37">
        <f t="shared" si="4"/>
        <v>19810</v>
      </c>
    </row>
    <row r="273" spans="1:16" s="10" customFormat="1" x14ac:dyDescent="0.2">
      <c r="A273" s="117"/>
      <c r="B273" s="11">
        <f>+'C Liability Recon'!A274</f>
        <v>853</v>
      </c>
      <c r="C273" s="33" t="str">
        <f>+'C Liability Recon'!B274</f>
        <v>Substance Abuse Prevention Off</v>
      </c>
      <c r="D273" s="11"/>
      <c r="E273" s="34">
        <f>VLOOKUP(B273,'A Employer Allocation - No 158'!$A$6:$G$312,7,0)</f>
        <v>0</v>
      </c>
      <c r="F273" s="37">
        <f>+'C Liability Recon'!E274</f>
        <v>0</v>
      </c>
      <c r="G273" s="37">
        <f>+'C Liability Recon'!F274</f>
        <v>0</v>
      </c>
      <c r="H273" s="16">
        <f>ROUND(H$313*'A Employer Allocation - No 158'!$G275,0)</f>
        <v>0</v>
      </c>
      <c r="I273" s="16">
        <f>ROUND(I$313*'A Employer Allocation - No 158'!$G275,0)</f>
        <v>0</v>
      </c>
      <c r="J273" s="16">
        <f>ROUND(J$313*'A Employer Allocation - No 158'!$G275,0)</f>
        <v>0</v>
      </c>
      <c r="K273" s="16">
        <f>ROUND(K$313*'A Employer Allocation - No 158'!$G275,0)</f>
        <v>0</v>
      </c>
      <c r="L273" s="16">
        <f>ROUND(L$313*'A Employer Allocation - No 158'!$G275,0)</f>
        <v>0</v>
      </c>
      <c r="M273" s="16">
        <f>ROUND(M$313*'A Employer Allocation - No 158'!$G275,0)</f>
        <v>0</v>
      </c>
      <c r="N273" s="16">
        <f>ROUND(N$313*'A Employer Allocation - No 158'!$G275,0)</f>
        <v>0</v>
      </c>
      <c r="O273" s="38">
        <v>0</v>
      </c>
      <c r="P273" s="37">
        <f t="shared" si="4"/>
        <v>0</v>
      </c>
    </row>
    <row r="274" spans="1:16" s="10" customFormat="1" x14ac:dyDescent="0.2">
      <c r="A274" s="117"/>
      <c r="B274" s="11">
        <f>+'C Liability Recon'!A275</f>
        <v>859</v>
      </c>
      <c r="C274" s="33" t="str">
        <f>+'C Liability Recon'!B275</f>
        <v xml:space="preserve">Va Sesquicent Amer Civil War  </v>
      </c>
      <c r="D274" s="11"/>
      <c r="E274" s="34">
        <f>VLOOKUP(B274,'A Employer Allocation - No 158'!$A$6:$G$312,7,0)</f>
        <v>0</v>
      </c>
      <c r="F274" s="37">
        <f>+'C Liability Recon'!E275</f>
        <v>0</v>
      </c>
      <c r="G274" s="37">
        <f>+'C Liability Recon'!F275</f>
        <v>0</v>
      </c>
      <c r="H274" s="16">
        <f>ROUND(H$313*'A Employer Allocation - No 158'!$G276,0)</f>
        <v>0</v>
      </c>
      <c r="I274" s="16">
        <f>ROUND(I$313*'A Employer Allocation - No 158'!$G276,0)</f>
        <v>0</v>
      </c>
      <c r="J274" s="16">
        <f>ROUND(J$313*'A Employer Allocation - No 158'!$G276,0)</f>
        <v>0</v>
      </c>
      <c r="K274" s="16">
        <f>ROUND(K$313*'A Employer Allocation - No 158'!$G276,0)</f>
        <v>0</v>
      </c>
      <c r="L274" s="16">
        <f>ROUND(L$313*'A Employer Allocation - No 158'!$G276,0)</f>
        <v>0</v>
      </c>
      <c r="M274" s="16">
        <f>ROUND(M$313*'A Employer Allocation - No 158'!$G276,0)</f>
        <v>0</v>
      </c>
      <c r="N274" s="16">
        <f>ROUND(N$313*'A Employer Allocation - No 158'!$G276,0)</f>
        <v>0</v>
      </c>
      <c r="O274" s="38">
        <v>0</v>
      </c>
      <c r="P274" s="37">
        <f t="shared" si="4"/>
        <v>0</v>
      </c>
    </row>
    <row r="275" spans="1:16" s="10" customFormat="1" x14ac:dyDescent="0.2">
      <c r="A275" s="117"/>
      <c r="B275" s="11">
        <f>+'C Liability Recon'!A276</f>
        <v>861</v>
      </c>
      <c r="C275" s="33" t="str">
        <f>+'C Liability Recon'!B276</f>
        <v xml:space="preserve">Virginia Enterprise Appl Prog </v>
      </c>
      <c r="D275" s="11"/>
      <c r="E275" s="34">
        <f>VLOOKUP(B275,'A Employer Allocation - No 158'!$A$6:$G$312,7,0)</f>
        <v>0</v>
      </c>
      <c r="F275" s="37">
        <f>+'C Liability Recon'!E276</f>
        <v>0</v>
      </c>
      <c r="G275" s="37">
        <f>+'C Liability Recon'!F276</f>
        <v>0</v>
      </c>
      <c r="H275" s="16">
        <f>ROUND(H$313*'A Employer Allocation - No 158'!$G277,0)</f>
        <v>0</v>
      </c>
      <c r="I275" s="16">
        <f>ROUND(I$313*'A Employer Allocation - No 158'!$G277,0)</f>
        <v>0</v>
      </c>
      <c r="J275" s="16">
        <f>ROUND(J$313*'A Employer Allocation - No 158'!$G277,0)</f>
        <v>0</v>
      </c>
      <c r="K275" s="16">
        <f>ROUND(K$313*'A Employer Allocation - No 158'!$G277,0)</f>
        <v>0</v>
      </c>
      <c r="L275" s="16">
        <f>ROUND(L$313*'A Employer Allocation - No 158'!$G277,0)</f>
        <v>0</v>
      </c>
      <c r="M275" s="16">
        <f>ROUND(M$313*'A Employer Allocation - No 158'!$G277,0)</f>
        <v>0</v>
      </c>
      <c r="N275" s="16">
        <f>ROUND(N$313*'A Employer Allocation - No 158'!$G277,0)</f>
        <v>0</v>
      </c>
      <c r="O275" s="38">
        <v>0</v>
      </c>
      <c r="P275" s="37">
        <f t="shared" si="4"/>
        <v>0</v>
      </c>
    </row>
    <row r="276" spans="1:16" s="10" customFormat="1" x14ac:dyDescent="0.2">
      <c r="A276" s="117"/>
      <c r="B276" s="11">
        <f>+'C Liability Recon'!A277</f>
        <v>862</v>
      </c>
      <c r="C276" s="33" t="str">
        <f>+'C Liability Recon'!B277</f>
        <v xml:space="preserve">Small Business Commission     </v>
      </c>
      <c r="D276" s="11"/>
      <c r="E276" s="34">
        <f>VLOOKUP(B276,'A Employer Allocation - No 158'!$A$6:$G$312,7,0)</f>
        <v>0</v>
      </c>
      <c r="F276" s="37">
        <f>+'C Liability Recon'!E277</f>
        <v>0</v>
      </c>
      <c r="G276" s="37">
        <f>+'C Liability Recon'!F277</f>
        <v>0</v>
      </c>
      <c r="H276" s="16">
        <f>ROUND(H$313*'A Employer Allocation - No 158'!$G278,0)</f>
        <v>0</v>
      </c>
      <c r="I276" s="16">
        <f>ROUND(I$313*'A Employer Allocation - No 158'!$G278,0)</f>
        <v>0</v>
      </c>
      <c r="J276" s="16">
        <f>ROUND(J$313*'A Employer Allocation - No 158'!$G278,0)</f>
        <v>0</v>
      </c>
      <c r="K276" s="16">
        <f>ROUND(K$313*'A Employer Allocation - No 158'!$G278,0)</f>
        <v>0</v>
      </c>
      <c r="L276" s="16">
        <f>ROUND(L$313*'A Employer Allocation - No 158'!$G278,0)</f>
        <v>0</v>
      </c>
      <c r="M276" s="16">
        <f>ROUND(M$313*'A Employer Allocation - No 158'!$G278,0)</f>
        <v>0</v>
      </c>
      <c r="N276" s="16">
        <f>ROUND(N$313*'A Employer Allocation - No 158'!$G278,0)</f>
        <v>0</v>
      </c>
      <c r="O276" s="38">
        <v>0</v>
      </c>
      <c r="P276" s="37">
        <f t="shared" si="4"/>
        <v>0</v>
      </c>
    </row>
    <row r="277" spans="1:16" s="10" customFormat="1" x14ac:dyDescent="0.2">
      <c r="A277" s="117"/>
      <c r="B277" s="11">
        <f>+'C Liability Recon'!A278</f>
        <v>863</v>
      </c>
      <c r="C277" s="33" t="str">
        <f>+'C Liability Recon'!B278</f>
        <v>Comm on Electric Utility Restr</v>
      </c>
      <c r="D277" s="11"/>
      <c r="E277" s="34">
        <f>VLOOKUP(B277,'A Employer Allocation - No 158'!$A$6:$G$312,7,0)</f>
        <v>0</v>
      </c>
      <c r="F277" s="37">
        <f>+'C Liability Recon'!E278</f>
        <v>0</v>
      </c>
      <c r="G277" s="37">
        <f>+'C Liability Recon'!F278</f>
        <v>0</v>
      </c>
      <c r="H277" s="16">
        <f>ROUND(H$313*'A Employer Allocation - No 158'!$G279,0)</f>
        <v>0</v>
      </c>
      <c r="I277" s="16">
        <f>ROUND(I$313*'A Employer Allocation - No 158'!$G279,0)</f>
        <v>0</v>
      </c>
      <c r="J277" s="16">
        <f>ROUND(J$313*'A Employer Allocation - No 158'!$G279,0)</f>
        <v>0</v>
      </c>
      <c r="K277" s="16">
        <f>ROUND(K$313*'A Employer Allocation - No 158'!$G279,0)</f>
        <v>0</v>
      </c>
      <c r="L277" s="16">
        <f>ROUND(L$313*'A Employer Allocation - No 158'!$G279,0)</f>
        <v>0</v>
      </c>
      <c r="M277" s="16">
        <f>ROUND(M$313*'A Employer Allocation - No 158'!$G279,0)</f>
        <v>0</v>
      </c>
      <c r="N277" s="16">
        <f>ROUND(N$313*'A Employer Allocation - No 158'!$G279,0)</f>
        <v>0</v>
      </c>
      <c r="O277" s="38">
        <v>0</v>
      </c>
      <c r="P277" s="37">
        <f t="shared" si="4"/>
        <v>0</v>
      </c>
    </row>
    <row r="278" spans="1:16" s="10" customFormat="1" x14ac:dyDescent="0.2">
      <c r="A278" s="117"/>
      <c r="B278" s="11">
        <f>+'C Liability Recon'!A279</f>
        <v>864</v>
      </c>
      <c r="C278" s="33" t="str">
        <f>+'C Liability Recon'!B279</f>
        <v>Manufacturing Development Comm</v>
      </c>
      <c r="D278" s="11"/>
      <c r="E278" s="34">
        <f>VLOOKUP(B278,'A Employer Allocation - No 158'!$A$6:$G$312,7,0)</f>
        <v>0</v>
      </c>
      <c r="F278" s="37">
        <f>+'C Liability Recon'!E279</f>
        <v>0</v>
      </c>
      <c r="G278" s="37">
        <f>+'C Liability Recon'!F279</f>
        <v>0</v>
      </c>
      <c r="H278" s="16">
        <f>ROUND(H$313*'A Employer Allocation - No 158'!$G280,0)</f>
        <v>0</v>
      </c>
      <c r="I278" s="16">
        <f>ROUND(I$313*'A Employer Allocation - No 158'!$G280,0)</f>
        <v>0</v>
      </c>
      <c r="J278" s="16">
        <f>ROUND(J$313*'A Employer Allocation - No 158'!$G280,0)</f>
        <v>0</v>
      </c>
      <c r="K278" s="16">
        <f>ROUND(K$313*'A Employer Allocation - No 158'!$G280,0)</f>
        <v>0</v>
      </c>
      <c r="L278" s="16">
        <f>ROUND(L$313*'A Employer Allocation - No 158'!$G280,0)</f>
        <v>0</v>
      </c>
      <c r="M278" s="16">
        <f>ROUND(M$313*'A Employer Allocation - No 158'!$G280,0)</f>
        <v>0</v>
      </c>
      <c r="N278" s="16">
        <f>ROUND(N$313*'A Employer Allocation - No 158'!$G280,0)</f>
        <v>0</v>
      </c>
      <c r="O278" s="38">
        <v>0</v>
      </c>
      <c r="P278" s="37">
        <f t="shared" si="4"/>
        <v>0</v>
      </c>
    </row>
    <row r="279" spans="1:16" s="10" customFormat="1" x14ac:dyDescent="0.2">
      <c r="A279" s="117"/>
      <c r="B279" s="11">
        <f>+'C Liability Recon'!A280</f>
        <v>865</v>
      </c>
      <c r="C279" s="33" t="str">
        <f>+'C Liability Recon'!B280</f>
        <v xml:space="preserve">Joint Comm on Admin Rules     </v>
      </c>
      <c r="D279" s="11"/>
      <c r="E279" s="34">
        <f>VLOOKUP(B279,'A Employer Allocation - No 158'!$A$6:$G$312,7,0)</f>
        <v>0</v>
      </c>
      <c r="F279" s="37">
        <f>+'C Liability Recon'!E280</f>
        <v>0</v>
      </c>
      <c r="G279" s="37">
        <f>+'C Liability Recon'!F280</f>
        <v>0</v>
      </c>
      <c r="H279" s="16">
        <f>ROUND(H$313*'A Employer Allocation - No 158'!$G281,0)</f>
        <v>0</v>
      </c>
      <c r="I279" s="16">
        <f>ROUND(I$313*'A Employer Allocation - No 158'!$G281,0)</f>
        <v>0</v>
      </c>
      <c r="J279" s="16">
        <f>ROUND(J$313*'A Employer Allocation - No 158'!$G281,0)</f>
        <v>0</v>
      </c>
      <c r="K279" s="16">
        <f>ROUND(K$313*'A Employer Allocation - No 158'!$G281,0)</f>
        <v>0</v>
      </c>
      <c r="L279" s="16">
        <f>ROUND(L$313*'A Employer Allocation - No 158'!$G281,0)</f>
        <v>0</v>
      </c>
      <c r="M279" s="16">
        <f>ROUND(M$313*'A Employer Allocation - No 158'!$G281,0)</f>
        <v>0</v>
      </c>
      <c r="N279" s="16">
        <f>ROUND(N$313*'A Employer Allocation - No 158'!$G281,0)</f>
        <v>0</v>
      </c>
      <c r="O279" s="38">
        <v>0</v>
      </c>
      <c r="P279" s="37">
        <f t="shared" si="4"/>
        <v>0</v>
      </c>
    </row>
    <row r="280" spans="1:16" s="10" customFormat="1" x14ac:dyDescent="0.2">
      <c r="A280" s="117"/>
      <c r="B280" s="11">
        <f>+'C Liability Recon'!A281</f>
        <v>866</v>
      </c>
      <c r="C280" s="33" t="str">
        <f>+'C Liability Recon'!B281</f>
        <v>Comm on Prevention Human Traff</v>
      </c>
      <c r="D280" s="11"/>
      <c r="E280" s="34">
        <f>VLOOKUP(B280,'A Employer Allocation - No 158'!$A$6:$G$312,7,0)</f>
        <v>0</v>
      </c>
      <c r="F280" s="37">
        <f>+'C Liability Recon'!E281</f>
        <v>0</v>
      </c>
      <c r="G280" s="37">
        <f>+'C Liability Recon'!F281</f>
        <v>0</v>
      </c>
      <c r="H280" s="16">
        <f>ROUND(H$313*'A Employer Allocation - No 158'!$G282,0)</f>
        <v>0</v>
      </c>
      <c r="I280" s="16">
        <f>ROUND(I$313*'A Employer Allocation - No 158'!$G282,0)</f>
        <v>0</v>
      </c>
      <c r="J280" s="16">
        <f>ROUND(J$313*'A Employer Allocation - No 158'!$G282,0)</f>
        <v>0</v>
      </c>
      <c r="K280" s="16">
        <f>ROUND(K$313*'A Employer Allocation - No 158'!$G282,0)</f>
        <v>0</v>
      </c>
      <c r="L280" s="16">
        <f>ROUND(L$313*'A Employer Allocation - No 158'!$G282,0)</f>
        <v>0</v>
      </c>
      <c r="M280" s="16">
        <f>ROUND(M$313*'A Employer Allocation - No 158'!$G282,0)</f>
        <v>0</v>
      </c>
      <c r="N280" s="16">
        <f>ROUND(N$313*'A Employer Allocation - No 158'!$G282,0)</f>
        <v>0</v>
      </c>
      <c r="O280" s="38">
        <v>0</v>
      </c>
      <c r="P280" s="37">
        <f t="shared" si="4"/>
        <v>0</v>
      </c>
    </row>
    <row r="281" spans="1:16" s="10" customFormat="1" ht="25.5" x14ac:dyDescent="0.2">
      <c r="A281" s="117"/>
      <c r="B281" s="11">
        <f>+'C Liability Recon'!A282</f>
        <v>867</v>
      </c>
      <c r="C281" s="33" t="str">
        <f>+'C Liability Recon'!B282</f>
        <v>Virginia Bicentennial of the American War of 1812 Commission</v>
      </c>
      <c r="D281" s="11"/>
      <c r="E281" s="34">
        <f>VLOOKUP(B281,'A Employer Allocation - No 158'!$A$6:$G$312,7,0)</f>
        <v>0</v>
      </c>
      <c r="F281" s="37">
        <f>+'C Liability Recon'!E282</f>
        <v>0</v>
      </c>
      <c r="G281" s="37">
        <f>+'C Liability Recon'!F282</f>
        <v>0</v>
      </c>
      <c r="H281" s="16">
        <f>ROUND(H$313*'A Employer Allocation - No 158'!$G283,0)</f>
        <v>0</v>
      </c>
      <c r="I281" s="16">
        <f>ROUND(I$313*'A Employer Allocation - No 158'!$G283,0)</f>
        <v>0</v>
      </c>
      <c r="J281" s="16">
        <f>ROUND(J$313*'A Employer Allocation - No 158'!$G283,0)</f>
        <v>0</v>
      </c>
      <c r="K281" s="16">
        <f>ROUND(K$313*'A Employer Allocation - No 158'!$G283,0)</f>
        <v>0</v>
      </c>
      <c r="L281" s="16">
        <f>ROUND(L$313*'A Employer Allocation - No 158'!$G283,0)</f>
        <v>0</v>
      </c>
      <c r="M281" s="16">
        <f>ROUND(M$313*'A Employer Allocation - No 158'!$G283,0)</f>
        <v>0</v>
      </c>
      <c r="N281" s="16">
        <f>ROUND(N$313*'A Employer Allocation - No 158'!$G283,0)</f>
        <v>0</v>
      </c>
      <c r="O281" s="38">
        <v>0</v>
      </c>
      <c r="P281" s="37">
        <f t="shared" si="4"/>
        <v>0</v>
      </c>
    </row>
    <row r="282" spans="1:16" s="10" customFormat="1" x14ac:dyDescent="0.2">
      <c r="A282" s="117"/>
      <c r="B282" s="11">
        <f>+'C Liability Recon'!A283</f>
        <v>868</v>
      </c>
      <c r="C282" s="33" t="str">
        <f>+'C Liability Recon'!B283</f>
        <v>Va Comm Energy &amp; Environment</v>
      </c>
      <c r="D282" s="11"/>
      <c r="E282" s="34">
        <f>VLOOKUP(B282,'A Employer Allocation - No 158'!$A$6:$G$312,7,0)</f>
        <v>0</v>
      </c>
      <c r="F282" s="37">
        <f>+'C Liability Recon'!E283</f>
        <v>0</v>
      </c>
      <c r="G282" s="37">
        <f>+'C Liability Recon'!F283</f>
        <v>0</v>
      </c>
      <c r="H282" s="16">
        <f>ROUND(H$313*'A Employer Allocation - No 158'!$G284,0)</f>
        <v>0</v>
      </c>
      <c r="I282" s="16">
        <f>ROUND(I$313*'A Employer Allocation - No 158'!$G284,0)</f>
        <v>0</v>
      </c>
      <c r="J282" s="16">
        <f>ROUND(J$313*'A Employer Allocation - No 158'!$G284,0)</f>
        <v>0</v>
      </c>
      <c r="K282" s="16">
        <f>ROUND(K$313*'A Employer Allocation - No 158'!$G284,0)</f>
        <v>0</v>
      </c>
      <c r="L282" s="16">
        <f>ROUND(L$313*'A Employer Allocation - No 158'!$G284,0)</f>
        <v>0</v>
      </c>
      <c r="M282" s="16">
        <f>ROUND(M$313*'A Employer Allocation - No 158'!$G284,0)</f>
        <v>0</v>
      </c>
      <c r="N282" s="16">
        <f>ROUND(N$313*'A Employer Allocation - No 158'!$G284,0)</f>
        <v>0</v>
      </c>
      <c r="O282" s="38">
        <v>0</v>
      </c>
      <c r="P282" s="37">
        <f t="shared" si="4"/>
        <v>0</v>
      </c>
    </row>
    <row r="283" spans="1:16" s="10" customFormat="1" x14ac:dyDescent="0.2">
      <c r="A283" s="117"/>
      <c r="B283" s="11">
        <f>+'C Liability Recon'!A284</f>
        <v>869</v>
      </c>
      <c r="C283" s="33" t="str">
        <f>+'C Liability Recon'!B284</f>
        <v>Va Comm Centen Woodrow Wilson</v>
      </c>
      <c r="D283" s="11"/>
      <c r="E283" s="34">
        <f>VLOOKUP(B283,'A Employer Allocation - No 158'!$A$6:$G$312,7,0)</f>
        <v>0</v>
      </c>
      <c r="F283" s="37">
        <f>+'C Liability Recon'!E284</f>
        <v>0</v>
      </c>
      <c r="G283" s="37">
        <f>+'C Liability Recon'!F284</f>
        <v>0</v>
      </c>
      <c r="H283" s="16">
        <f>ROUND(H$313*'A Employer Allocation - No 158'!$G285,0)</f>
        <v>0</v>
      </c>
      <c r="I283" s="16">
        <f>ROUND(I$313*'A Employer Allocation - No 158'!$G285,0)</f>
        <v>0</v>
      </c>
      <c r="J283" s="16">
        <f>ROUND(J$313*'A Employer Allocation - No 158'!$G285,0)</f>
        <v>0</v>
      </c>
      <c r="K283" s="16">
        <f>ROUND(K$313*'A Employer Allocation - No 158'!$G285,0)</f>
        <v>0</v>
      </c>
      <c r="L283" s="16">
        <f>ROUND(L$313*'A Employer Allocation - No 158'!$G285,0)</f>
        <v>0</v>
      </c>
      <c r="M283" s="16">
        <f>ROUND(M$313*'A Employer Allocation - No 158'!$G285,0)</f>
        <v>0</v>
      </c>
      <c r="N283" s="16">
        <f>ROUND(N$313*'A Employer Allocation - No 158'!$G285,0)</f>
        <v>0</v>
      </c>
      <c r="O283" s="38">
        <v>0</v>
      </c>
      <c r="P283" s="37">
        <f t="shared" si="4"/>
        <v>0</v>
      </c>
    </row>
    <row r="284" spans="1:16" s="10" customFormat="1" x14ac:dyDescent="0.2">
      <c r="A284" s="117"/>
      <c r="B284" s="11">
        <f>+'C Liability Recon'!A285</f>
        <v>879</v>
      </c>
      <c r="C284" s="33" t="str">
        <f>+'C Liability Recon'!B285</f>
        <v xml:space="preserve">Va Bicentennial Amer War 1812 </v>
      </c>
      <c r="D284" s="11"/>
      <c r="E284" s="34">
        <f>VLOOKUP(B284,'A Employer Allocation - No 158'!$A$6:$G$312,7,0)</f>
        <v>0</v>
      </c>
      <c r="F284" s="37">
        <f>+'C Liability Recon'!E285</f>
        <v>0</v>
      </c>
      <c r="G284" s="37">
        <f>+'C Liability Recon'!F285</f>
        <v>0</v>
      </c>
      <c r="H284" s="16">
        <f>ROUND(H$313*'A Employer Allocation - No 158'!$G286,0)</f>
        <v>0</v>
      </c>
      <c r="I284" s="16">
        <f>ROUND(I$313*'A Employer Allocation - No 158'!$G286,0)</f>
        <v>0</v>
      </c>
      <c r="J284" s="16">
        <f>ROUND(J$313*'A Employer Allocation - No 158'!$G286,0)</f>
        <v>0</v>
      </c>
      <c r="K284" s="16">
        <f>ROUND(K$313*'A Employer Allocation - No 158'!$G286,0)</f>
        <v>0</v>
      </c>
      <c r="L284" s="16">
        <f>ROUND(L$313*'A Employer Allocation - No 158'!$G286,0)</f>
        <v>0</v>
      </c>
      <c r="M284" s="16">
        <f>ROUND(M$313*'A Employer Allocation - No 158'!$G286,0)</f>
        <v>0</v>
      </c>
      <c r="N284" s="16">
        <f>ROUND(N$313*'A Employer Allocation - No 158'!$G286,0)</f>
        <v>0</v>
      </c>
      <c r="O284" s="38">
        <v>0</v>
      </c>
      <c r="P284" s="37">
        <f t="shared" si="4"/>
        <v>0</v>
      </c>
    </row>
    <row r="285" spans="1:16" s="10" customFormat="1" x14ac:dyDescent="0.2">
      <c r="A285" s="117"/>
      <c r="B285" s="11">
        <f>+'C Liability Recon'!A286</f>
        <v>911</v>
      </c>
      <c r="C285" s="33" t="str">
        <f>+'C Liability Recon'!B286</f>
        <v>Virginia Pub Broadcasting Brd</v>
      </c>
      <c r="D285" s="11"/>
      <c r="E285" s="34">
        <f>VLOOKUP(B285,'A Employer Allocation - No 158'!$A$6:$G$312,7,0)</f>
        <v>0</v>
      </c>
      <c r="F285" s="37">
        <f>+'C Liability Recon'!E286</f>
        <v>0</v>
      </c>
      <c r="G285" s="37">
        <f>+'C Liability Recon'!F286</f>
        <v>0</v>
      </c>
      <c r="H285" s="16">
        <f>ROUND(H$313*'A Employer Allocation - No 158'!$G287,0)</f>
        <v>0</v>
      </c>
      <c r="I285" s="16">
        <f>ROUND(I$313*'A Employer Allocation - No 158'!$G287,0)</f>
        <v>0</v>
      </c>
      <c r="J285" s="16">
        <f>ROUND(J$313*'A Employer Allocation - No 158'!$G287,0)</f>
        <v>0</v>
      </c>
      <c r="K285" s="16">
        <f>ROUND(K$313*'A Employer Allocation - No 158'!$G287,0)</f>
        <v>0</v>
      </c>
      <c r="L285" s="16">
        <f>ROUND(L$313*'A Employer Allocation - No 158'!$G287,0)</f>
        <v>0</v>
      </c>
      <c r="M285" s="16">
        <f>ROUND(M$313*'A Employer Allocation - No 158'!$G287,0)</f>
        <v>0</v>
      </c>
      <c r="N285" s="16">
        <f>ROUND(N$313*'A Employer Allocation - No 158'!$G287,0)</f>
        <v>0</v>
      </c>
      <c r="O285" s="38">
        <v>0</v>
      </c>
      <c r="P285" s="37">
        <f t="shared" si="4"/>
        <v>0</v>
      </c>
    </row>
    <row r="286" spans="1:16" s="10" customFormat="1" x14ac:dyDescent="0.2">
      <c r="A286" s="117"/>
      <c r="B286" s="11">
        <f>+'C Liability Recon'!A287</f>
        <v>912</v>
      </c>
      <c r="C286" s="33" t="str">
        <f>+'C Liability Recon'!B287</f>
        <v>Dept of Veterans Services</v>
      </c>
      <c r="D286" s="11"/>
      <c r="E286" s="34">
        <f>VLOOKUP(B286,'A Employer Allocation - No 158'!$A$6:$G$312,7,0)</f>
        <v>1.4080398943888098E-3</v>
      </c>
      <c r="F286" s="37">
        <f>+'C Liability Recon'!E287</f>
        <v>164215</v>
      </c>
      <c r="G286" s="37">
        <f>+'C Liability Recon'!F287</f>
        <v>66666</v>
      </c>
      <c r="H286" s="16">
        <f>ROUND(H$313*'A Employer Allocation - No 158'!$G288,0)</f>
        <v>0</v>
      </c>
      <c r="I286" s="16">
        <f>ROUND(I$313*'A Employer Allocation - No 158'!$G288,0)</f>
        <v>0</v>
      </c>
      <c r="J286" s="16">
        <f>ROUND(J$313*'A Employer Allocation - No 158'!$G288,0)</f>
        <v>0</v>
      </c>
      <c r="K286" s="16">
        <f>ROUND(K$313*'A Employer Allocation - No 158'!$G288,0)</f>
        <v>0</v>
      </c>
      <c r="L286" s="16">
        <f>ROUND(L$313*'A Employer Allocation - No 158'!$G288,0)</f>
        <v>-13547</v>
      </c>
      <c r="M286" s="16">
        <f>ROUND(M$313*'A Employer Allocation - No 158'!$G288,0)</f>
        <v>0</v>
      </c>
      <c r="N286" s="16">
        <f>ROUND(N$313*'A Employer Allocation - No 158'!$G288,0)</f>
        <v>-71405</v>
      </c>
      <c r="O286" s="38">
        <v>24367</v>
      </c>
      <c r="P286" s="37">
        <f t="shared" si="4"/>
        <v>170296</v>
      </c>
    </row>
    <row r="287" spans="1:16" s="10" customFormat="1" x14ac:dyDescent="0.2">
      <c r="A287" s="117"/>
      <c r="B287" s="11">
        <f>+'C Liability Recon'!A288</f>
        <v>913</v>
      </c>
      <c r="C287" s="33" t="str">
        <f>+'C Liability Recon'!B288</f>
        <v>Veteran Services Foundation</v>
      </c>
      <c r="D287" s="11"/>
      <c r="E287" s="34">
        <f>VLOOKUP(B287,'A Employer Allocation - No 158'!$A$6:$G$312,7,0)</f>
        <v>0</v>
      </c>
      <c r="F287" s="37">
        <f>+'C Liability Recon'!E288</f>
        <v>0</v>
      </c>
      <c r="G287" s="37">
        <f>+'C Liability Recon'!F288</f>
        <v>0</v>
      </c>
      <c r="H287" s="16">
        <f>ROUND(H$313*'A Employer Allocation - No 158'!$G289,0)</f>
        <v>0</v>
      </c>
      <c r="I287" s="16">
        <f>ROUND(I$313*'A Employer Allocation - No 158'!$G289,0)</f>
        <v>0</v>
      </c>
      <c r="J287" s="16">
        <f>ROUND(J$313*'A Employer Allocation - No 158'!$G289,0)</f>
        <v>0</v>
      </c>
      <c r="K287" s="16">
        <f>ROUND(K$313*'A Employer Allocation - No 158'!$G289,0)</f>
        <v>0</v>
      </c>
      <c r="L287" s="16">
        <f>ROUND(L$313*'A Employer Allocation - No 158'!$G289,0)</f>
        <v>0</v>
      </c>
      <c r="M287" s="16">
        <f>ROUND(M$313*'A Employer Allocation - No 158'!$G289,0)</f>
        <v>0</v>
      </c>
      <c r="N287" s="16">
        <f>ROUND(N$313*'A Employer Allocation - No 158'!$G289,0)</f>
        <v>0</v>
      </c>
      <c r="O287" s="38">
        <v>0</v>
      </c>
      <c r="P287" s="37">
        <f t="shared" si="4"/>
        <v>0</v>
      </c>
    </row>
    <row r="288" spans="1:16" s="10" customFormat="1" x14ac:dyDescent="0.2">
      <c r="A288" s="117"/>
      <c r="B288" s="11">
        <f>+'C Liability Recon'!A289</f>
        <v>916</v>
      </c>
      <c r="C288" s="33" t="str">
        <f>+'C Liability Recon'!B289</f>
        <v>Gov Employment &amp; Training Dept</v>
      </c>
      <c r="D288" s="11"/>
      <c r="E288" s="34">
        <f>VLOOKUP(B288,'A Employer Allocation - No 158'!$A$6:$G$312,7,0)</f>
        <v>0</v>
      </c>
      <c r="F288" s="37">
        <f>+'C Liability Recon'!E289</f>
        <v>0</v>
      </c>
      <c r="G288" s="37">
        <f>+'C Liability Recon'!F289</f>
        <v>0</v>
      </c>
      <c r="H288" s="16">
        <f>ROUND(H$313*'A Employer Allocation - No 158'!$G290,0)</f>
        <v>0</v>
      </c>
      <c r="I288" s="16">
        <f>ROUND(I$313*'A Employer Allocation - No 158'!$G290,0)</f>
        <v>0</v>
      </c>
      <c r="J288" s="16">
        <f>ROUND(J$313*'A Employer Allocation - No 158'!$G290,0)</f>
        <v>0</v>
      </c>
      <c r="K288" s="16">
        <f>ROUND(K$313*'A Employer Allocation - No 158'!$G290,0)</f>
        <v>0</v>
      </c>
      <c r="L288" s="16">
        <f>ROUND(L$313*'A Employer Allocation - No 158'!$G290,0)</f>
        <v>0</v>
      </c>
      <c r="M288" s="16">
        <f>ROUND(M$313*'A Employer Allocation - No 158'!$G290,0)</f>
        <v>0</v>
      </c>
      <c r="N288" s="16">
        <f>ROUND(N$313*'A Employer Allocation - No 158'!$G290,0)</f>
        <v>0</v>
      </c>
      <c r="O288" s="38">
        <v>0</v>
      </c>
      <c r="P288" s="37">
        <f t="shared" si="4"/>
        <v>0</v>
      </c>
    </row>
    <row r="289" spans="1:16" s="10" customFormat="1" x14ac:dyDescent="0.2">
      <c r="A289" s="117"/>
      <c r="B289" s="11">
        <f>+'C Liability Recon'!A290</f>
        <v>920</v>
      </c>
      <c r="C289" s="33" t="str">
        <f>+'C Liability Recon'!B290</f>
        <v>Opportunity Educational Inst</v>
      </c>
      <c r="D289" s="11"/>
      <c r="E289" s="34">
        <f>VLOOKUP(B289,'A Employer Allocation - No 158'!$A$6:$G$312,7,0)</f>
        <v>0</v>
      </c>
      <c r="F289" s="37">
        <f>+'C Liability Recon'!E290</f>
        <v>0</v>
      </c>
      <c r="G289" s="37">
        <f>+'C Liability Recon'!F290</f>
        <v>0</v>
      </c>
      <c r="H289" s="16">
        <f>ROUND(H$313*'A Employer Allocation - No 158'!$G291,0)</f>
        <v>0</v>
      </c>
      <c r="I289" s="16">
        <f>ROUND(I$313*'A Employer Allocation - No 158'!$G291,0)</f>
        <v>0</v>
      </c>
      <c r="J289" s="16">
        <f>ROUND(J$313*'A Employer Allocation - No 158'!$G291,0)</f>
        <v>0</v>
      </c>
      <c r="K289" s="16">
        <f>ROUND(K$313*'A Employer Allocation - No 158'!$G291,0)</f>
        <v>0</v>
      </c>
      <c r="L289" s="16">
        <f>ROUND(L$313*'A Employer Allocation - No 158'!$G291,0)</f>
        <v>0</v>
      </c>
      <c r="M289" s="16">
        <f>ROUND(M$313*'A Employer Allocation - No 158'!$G291,0)</f>
        <v>0</v>
      </c>
      <c r="N289" s="16">
        <f>ROUND(N$313*'A Employer Allocation - No 158'!$G291,0)</f>
        <v>0</v>
      </c>
      <c r="O289" s="38">
        <v>0</v>
      </c>
      <c r="P289" s="37">
        <f t="shared" si="4"/>
        <v>0</v>
      </c>
    </row>
    <row r="290" spans="1:16" s="10" customFormat="1" x14ac:dyDescent="0.2">
      <c r="A290" s="117"/>
      <c r="B290" s="11">
        <f>+'C Liability Recon'!A291</f>
        <v>922</v>
      </c>
      <c r="C290" s="33" t="str">
        <f>+'C Liability Recon'!B291</f>
        <v>Sitter-Barfoot Veterans Care</v>
      </c>
      <c r="D290" s="11"/>
      <c r="E290" s="34">
        <f>VLOOKUP(B290,'A Employer Allocation - No 158'!$A$6:$G$312,7,0)</f>
        <v>2.6720429024721546E-3</v>
      </c>
      <c r="F290" s="37">
        <f>+'C Liability Recon'!E291</f>
        <v>311631</v>
      </c>
      <c r="G290" s="37">
        <f>+'C Liability Recon'!F291</f>
        <v>126512</v>
      </c>
      <c r="H290" s="16">
        <f>ROUND(H$313*'A Employer Allocation - No 158'!$G292,0)</f>
        <v>0</v>
      </c>
      <c r="I290" s="16">
        <f>ROUND(I$313*'A Employer Allocation - No 158'!$G292,0)</f>
        <v>0</v>
      </c>
      <c r="J290" s="16">
        <f>ROUND(J$313*'A Employer Allocation - No 158'!$G292,0)</f>
        <v>0</v>
      </c>
      <c r="K290" s="16">
        <f>ROUND(K$313*'A Employer Allocation - No 158'!$G292,0)</f>
        <v>0</v>
      </c>
      <c r="L290" s="16">
        <f>ROUND(L$313*'A Employer Allocation - No 158'!$G292,0)</f>
        <v>-25709</v>
      </c>
      <c r="M290" s="16">
        <f>ROUND(M$313*'A Employer Allocation - No 158'!$G292,0)</f>
        <v>0</v>
      </c>
      <c r="N290" s="16">
        <f>ROUND(N$313*'A Employer Allocation - No 158'!$G292,0)</f>
        <v>-135506</v>
      </c>
      <c r="O290" s="38">
        <v>75111</v>
      </c>
      <c r="P290" s="37">
        <f t="shared" si="4"/>
        <v>352039</v>
      </c>
    </row>
    <row r="291" spans="1:16" s="10" customFormat="1" x14ac:dyDescent="0.2">
      <c r="A291" s="117"/>
      <c r="B291" s="11">
        <f>+'C Liability Recon'!A292</f>
        <v>937</v>
      </c>
      <c r="C291" s="33" t="str">
        <f>+'C Liability Recon'!B292</f>
        <v xml:space="preserve">Southern Va Higher Education  </v>
      </c>
      <c r="D291" s="11"/>
      <c r="E291" s="34">
        <f>VLOOKUP(B291,'A Employer Allocation - No 158'!$A$6:$G$312,7,0)</f>
        <v>3.8773941691079219E-4</v>
      </c>
      <c r="F291" s="37">
        <f>+'C Liability Recon'!E292</f>
        <v>45221</v>
      </c>
      <c r="G291" s="37">
        <f>+'C Liability Recon'!F292</f>
        <v>18358</v>
      </c>
      <c r="H291" s="16">
        <f>ROUND(H$313*'A Employer Allocation - No 158'!$G293,0)</f>
        <v>0</v>
      </c>
      <c r="I291" s="16">
        <f>ROUND(I$313*'A Employer Allocation - No 158'!$G293,0)</f>
        <v>0</v>
      </c>
      <c r="J291" s="16">
        <f>ROUND(J$313*'A Employer Allocation - No 158'!$G293,0)</f>
        <v>0</v>
      </c>
      <c r="K291" s="16">
        <f>ROUND(K$313*'A Employer Allocation - No 158'!$G293,0)</f>
        <v>0</v>
      </c>
      <c r="L291" s="16">
        <f>ROUND(L$313*'A Employer Allocation - No 158'!$G293,0)</f>
        <v>-3731</v>
      </c>
      <c r="M291" s="16">
        <f>ROUND(M$313*'A Employer Allocation - No 158'!$G293,0)</f>
        <v>0</v>
      </c>
      <c r="N291" s="16">
        <f>ROUND(N$313*'A Employer Allocation - No 158'!$G293,0)</f>
        <v>-19663</v>
      </c>
      <c r="O291" s="38">
        <v>5513</v>
      </c>
      <c r="P291" s="37">
        <f t="shared" si="4"/>
        <v>45698</v>
      </c>
    </row>
    <row r="292" spans="1:16" s="10" customFormat="1" x14ac:dyDescent="0.2">
      <c r="A292" s="117"/>
      <c r="B292" s="11">
        <f>+'C Liability Recon'!A293</f>
        <v>938</v>
      </c>
      <c r="C292" s="33" t="str">
        <f>+'C Liability Recon'!B293</f>
        <v>New College Institute</v>
      </c>
      <c r="D292" s="11"/>
      <c r="E292" s="34">
        <f>VLOOKUP(B292,'A Employer Allocation - No 158'!$A$6:$G$312,7,0)</f>
        <v>1.2036586201949905E-4</v>
      </c>
      <c r="F292" s="37">
        <f>+'C Liability Recon'!E293</f>
        <v>14038</v>
      </c>
      <c r="G292" s="37">
        <f>+'C Liability Recon'!F293</f>
        <v>5699</v>
      </c>
      <c r="H292" s="16">
        <f>ROUND(H$313*'A Employer Allocation - No 158'!$G294,0)</f>
        <v>0</v>
      </c>
      <c r="I292" s="16">
        <f>ROUND(I$313*'A Employer Allocation - No 158'!$G294,0)</f>
        <v>0</v>
      </c>
      <c r="J292" s="16">
        <f>ROUND(J$313*'A Employer Allocation - No 158'!$G294,0)</f>
        <v>0</v>
      </c>
      <c r="K292" s="16">
        <f>ROUND(K$313*'A Employer Allocation - No 158'!$G294,0)</f>
        <v>0</v>
      </c>
      <c r="L292" s="16">
        <f>ROUND(L$313*'A Employer Allocation - No 158'!$G294,0)</f>
        <v>-1158</v>
      </c>
      <c r="M292" s="16">
        <f>ROUND(M$313*'A Employer Allocation - No 158'!$G294,0)</f>
        <v>0</v>
      </c>
      <c r="N292" s="16">
        <f>ROUND(N$313*'A Employer Allocation - No 158'!$G294,0)</f>
        <v>-6104</v>
      </c>
      <c r="O292" s="38">
        <v>-12</v>
      </c>
      <c r="P292" s="37">
        <f t="shared" si="4"/>
        <v>12463</v>
      </c>
    </row>
    <row r="293" spans="1:16" s="10" customFormat="1" x14ac:dyDescent="0.2">
      <c r="A293" s="117"/>
      <c r="B293" s="11">
        <f>+'C Liability Recon'!A294</f>
        <v>942</v>
      </c>
      <c r="C293" s="33" t="str">
        <f>+'C Liability Recon'!B294</f>
        <v>Va Museum of Natural History</v>
      </c>
      <c r="D293" s="11"/>
      <c r="E293" s="34">
        <f>VLOOKUP(B293,'A Employer Allocation - No 158'!$A$6:$G$312,7,0)</f>
        <v>3.9638001070072573E-4</v>
      </c>
      <c r="F293" s="37">
        <f>+'C Liability Recon'!E294</f>
        <v>46228</v>
      </c>
      <c r="G293" s="37">
        <f>+'C Liability Recon'!F294</f>
        <v>18767</v>
      </c>
      <c r="H293" s="16">
        <f>ROUND(H$313*'A Employer Allocation - No 158'!$G295,0)</f>
        <v>0</v>
      </c>
      <c r="I293" s="16">
        <f>ROUND(I$313*'A Employer Allocation - No 158'!$G295,0)</f>
        <v>0</v>
      </c>
      <c r="J293" s="16">
        <f>ROUND(J$313*'A Employer Allocation - No 158'!$G295,0)</f>
        <v>0</v>
      </c>
      <c r="K293" s="16">
        <f>ROUND(K$313*'A Employer Allocation - No 158'!$G295,0)</f>
        <v>0</v>
      </c>
      <c r="L293" s="16">
        <f>ROUND(L$313*'A Employer Allocation - No 158'!$G295,0)</f>
        <v>-3814</v>
      </c>
      <c r="M293" s="16">
        <f>ROUND(M$313*'A Employer Allocation - No 158'!$G295,0)</f>
        <v>0</v>
      </c>
      <c r="N293" s="16">
        <f>ROUND(N$313*'A Employer Allocation - No 158'!$G295,0)</f>
        <v>-20101</v>
      </c>
      <c r="O293" s="38">
        <v>2813</v>
      </c>
      <c r="P293" s="37">
        <f t="shared" si="4"/>
        <v>43893</v>
      </c>
    </row>
    <row r="294" spans="1:16" s="10" customFormat="1" x14ac:dyDescent="0.2">
      <c r="A294" s="117"/>
      <c r="B294" s="11">
        <f>+'C Liability Recon'!A295</f>
        <v>946</v>
      </c>
      <c r="C294" s="33" t="str">
        <f>+'C Liability Recon'!B295</f>
        <v>Council on Indians</v>
      </c>
      <c r="D294" s="11"/>
      <c r="E294" s="34">
        <f>VLOOKUP(B294,'A Employer Allocation - No 158'!$A$6:$G$312,7,0)</f>
        <v>0</v>
      </c>
      <c r="F294" s="37">
        <f>+'C Liability Recon'!E295</f>
        <v>0</v>
      </c>
      <c r="G294" s="37">
        <f>+'C Liability Recon'!F295</f>
        <v>0</v>
      </c>
      <c r="H294" s="16">
        <f>ROUND(H$313*'A Employer Allocation - No 158'!$G296,0)</f>
        <v>0</v>
      </c>
      <c r="I294" s="16">
        <f>ROUND(I$313*'A Employer Allocation - No 158'!$G296,0)</f>
        <v>0</v>
      </c>
      <c r="J294" s="16">
        <f>ROUND(J$313*'A Employer Allocation - No 158'!$G296,0)</f>
        <v>0</v>
      </c>
      <c r="K294" s="16">
        <f>ROUND(K$313*'A Employer Allocation - No 158'!$G296,0)</f>
        <v>0</v>
      </c>
      <c r="L294" s="16">
        <f>ROUND(L$313*'A Employer Allocation - No 158'!$G296,0)</f>
        <v>0</v>
      </c>
      <c r="M294" s="16">
        <f>ROUND(M$313*'A Employer Allocation - No 158'!$G296,0)</f>
        <v>0</v>
      </c>
      <c r="N294" s="16">
        <f>ROUND(N$313*'A Employer Allocation - No 158'!$G296,0)</f>
        <v>0</v>
      </c>
      <c r="O294" s="38">
        <v>0</v>
      </c>
      <c r="P294" s="37">
        <f t="shared" si="4"/>
        <v>0</v>
      </c>
    </row>
    <row r="295" spans="1:16" s="10" customFormat="1" x14ac:dyDescent="0.2">
      <c r="A295" s="117"/>
      <c r="B295" s="11">
        <f>+'C Liability Recon'!A296</f>
        <v>948</v>
      </c>
      <c r="C295" s="33" t="str">
        <f>+'C Liability Recon'!B296</f>
        <v>Southwest Va Higher Ed Center</v>
      </c>
      <c r="D295" s="11"/>
      <c r="E295" s="34">
        <f>VLOOKUP(B295,'A Employer Allocation - No 158'!$A$6:$G$312,7,0)</f>
        <v>2.4948991627185573E-4</v>
      </c>
      <c r="F295" s="37">
        <f>+'C Liability Recon'!E296</f>
        <v>29097</v>
      </c>
      <c r="G295" s="37">
        <f>+'C Liability Recon'!F296</f>
        <v>11812</v>
      </c>
      <c r="H295" s="16">
        <f>ROUND(H$313*'A Employer Allocation - No 158'!$G297,0)</f>
        <v>0</v>
      </c>
      <c r="I295" s="16">
        <f>ROUND(I$313*'A Employer Allocation - No 158'!$G297,0)</f>
        <v>0</v>
      </c>
      <c r="J295" s="16">
        <f>ROUND(J$313*'A Employer Allocation - No 158'!$G297,0)</f>
        <v>0</v>
      </c>
      <c r="K295" s="16">
        <f>ROUND(K$313*'A Employer Allocation - No 158'!$G297,0)</f>
        <v>0</v>
      </c>
      <c r="L295" s="16">
        <f>ROUND(L$313*'A Employer Allocation - No 158'!$G297,0)</f>
        <v>-2400</v>
      </c>
      <c r="M295" s="16">
        <f>ROUND(M$313*'A Employer Allocation - No 158'!$G297,0)</f>
        <v>0</v>
      </c>
      <c r="N295" s="16">
        <f>ROUND(N$313*'A Employer Allocation - No 158'!$G297,0)</f>
        <v>-12652</v>
      </c>
      <c r="O295" s="38">
        <v>-3303</v>
      </c>
      <c r="P295" s="37">
        <f t="shared" si="4"/>
        <v>22554</v>
      </c>
    </row>
    <row r="296" spans="1:16" s="10" customFormat="1" x14ac:dyDescent="0.2">
      <c r="A296" s="117"/>
      <c r="B296" s="11">
        <f>+'C Liability Recon'!A297</f>
        <v>957</v>
      </c>
      <c r="C296" s="33" t="str">
        <f>+'C Liability Recon'!B297</f>
        <v>Commonwealth Att Serv Council</v>
      </c>
      <c r="D296" s="11"/>
      <c r="E296" s="34">
        <f>VLOOKUP(B296,'A Employer Allocation - No 158'!$A$6:$G$312,7,0)</f>
        <v>5.9587709382654036E-5</v>
      </c>
      <c r="F296" s="37">
        <f>+'C Liability Recon'!E297</f>
        <v>6950</v>
      </c>
      <c r="G296" s="37">
        <f>+'C Liability Recon'!F297</f>
        <v>2821</v>
      </c>
      <c r="H296" s="16">
        <f>ROUND(H$313*'A Employer Allocation - No 158'!$G298,0)</f>
        <v>0</v>
      </c>
      <c r="I296" s="16">
        <f>ROUND(I$313*'A Employer Allocation - No 158'!$G298,0)</f>
        <v>0</v>
      </c>
      <c r="J296" s="16">
        <f>ROUND(J$313*'A Employer Allocation - No 158'!$G298,0)</f>
        <v>0</v>
      </c>
      <c r="K296" s="16">
        <f>ROUND(K$313*'A Employer Allocation - No 158'!$G298,0)</f>
        <v>0</v>
      </c>
      <c r="L296" s="16">
        <f>ROUND(L$313*'A Employer Allocation - No 158'!$G298,0)</f>
        <v>-573</v>
      </c>
      <c r="M296" s="16">
        <f>ROUND(M$313*'A Employer Allocation - No 158'!$G298,0)</f>
        <v>0</v>
      </c>
      <c r="N296" s="16">
        <f>ROUND(N$313*'A Employer Allocation - No 158'!$G298,0)</f>
        <v>-3022</v>
      </c>
      <c r="O296" s="38">
        <v>-2158</v>
      </c>
      <c r="P296" s="37">
        <f t="shared" si="4"/>
        <v>4018</v>
      </c>
    </row>
    <row r="297" spans="1:16" s="10" customFormat="1" x14ac:dyDescent="0.2">
      <c r="A297" s="117"/>
      <c r="B297" s="11">
        <f>+'C Liability Recon'!A298</f>
        <v>960</v>
      </c>
      <c r="C297" s="33" t="str">
        <f>+'C Liability Recon'!B298</f>
        <v>Dept of Fire Programs</v>
      </c>
      <c r="D297" s="11"/>
      <c r="E297" s="34">
        <f>VLOOKUP(B297,'A Employer Allocation - No 158'!$A$6:$G$312,7,0)</f>
        <v>7.5420990232059339E-4</v>
      </c>
      <c r="F297" s="37">
        <f>+'C Liability Recon'!E298</f>
        <v>87961</v>
      </c>
      <c r="G297" s="37">
        <f>+'C Liability Recon'!F298</f>
        <v>35709</v>
      </c>
      <c r="H297" s="16">
        <f>ROUND(H$313*'A Employer Allocation - No 158'!$G299,0)</f>
        <v>0</v>
      </c>
      <c r="I297" s="16">
        <f>ROUND(I$313*'A Employer Allocation - No 158'!$G299,0)</f>
        <v>0</v>
      </c>
      <c r="J297" s="16">
        <f>ROUND(J$313*'A Employer Allocation - No 158'!$G299,0)</f>
        <v>0</v>
      </c>
      <c r="K297" s="16">
        <f>ROUND(K$313*'A Employer Allocation - No 158'!$G299,0)</f>
        <v>0</v>
      </c>
      <c r="L297" s="16">
        <f>ROUND(L$313*'A Employer Allocation - No 158'!$G299,0)</f>
        <v>-7257</v>
      </c>
      <c r="M297" s="16">
        <f>ROUND(M$313*'A Employer Allocation - No 158'!$G299,0)</f>
        <v>0</v>
      </c>
      <c r="N297" s="16">
        <f>ROUND(N$313*'A Employer Allocation - No 158'!$G299,0)</f>
        <v>-38248</v>
      </c>
      <c r="O297" s="38">
        <v>-6086</v>
      </c>
      <c r="P297" s="37">
        <f t="shared" si="4"/>
        <v>72079</v>
      </c>
    </row>
    <row r="298" spans="1:16" s="10" customFormat="1" x14ac:dyDescent="0.2">
      <c r="A298" s="117"/>
      <c r="B298" s="11">
        <f>+'C Liability Recon'!A299</f>
        <v>961</v>
      </c>
      <c r="C298" s="33" t="str">
        <f>+'C Liability Recon'!B299</f>
        <v xml:space="preserve">Div of Capitol Police         </v>
      </c>
      <c r="D298" s="11"/>
      <c r="E298" s="34">
        <f>VLOOKUP(B298,'A Employer Allocation - No 158'!$A$6:$G$312,7,0)</f>
        <v>8.4064283002650148E-4</v>
      </c>
      <c r="F298" s="37">
        <f>+'C Liability Recon'!E299</f>
        <v>98041</v>
      </c>
      <c r="G298" s="37">
        <f>+'C Liability Recon'!F299</f>
        <v>39801</v>
      </c>
      <c r="H298" s="16">
        <f>ROUND(H$313*'A Employer Allocation - No 158'!$G300,0)</f>
        <v>0</v>
      </c>
      <c r="I298" s="16">
        <f>ROUND(I$313*'A Employer Allocation - No 158'!$G300,0)</f>
        <v>0</v>
      </c>
      <c r="J298" s="16">
        <f>ROUND(J$313*'A Employer Allocation - No 158'!$G300,0)</f>
        <v>0</v>
      </c>
      <c r="K298" s="16">
        <f>ROUND(K$313*'A Employer Allocation - No 158'!$G300,0)</f>
        <v>0</v>
      </c>
      <c r="L298" s="16">
        <f>ROUND(L$313*'A Employer Allocation - No 158'!$G300,0)</f>
        <v>-8088</v>
      </c>
      <c r="M298" s="16">
        <f>ROUND(M$313*'A Employer Allocation - No 158'!$G300,0)</f>
        <v>0</v>
      </c>
      <c r="N298" s="16">
        <f>ROUND(N$313*'A Employer Allocation - No 158'!$G300,0)</f>
        <v>-42631</v>
      </c>
      <c r="O298" s="38">
        <v>-16053</v>
      </c>
      <c r="P298" s="37">
        <f t="shared" si="4"/>
        <v>71070</v>
      </c>
    </row>
    <row r="299" spans="1:16" s="10" customFormat="1" x14ac:dyDescent="0.2">
      <c r="A299" s="117"/>
      <c r="B299" s="11">
        <f>+'C Liability Recon'!A300</f>
        <v>962</v>
      </c>
      <c r="C299" s="33" t="str">
        <f>+'C Liability Recon'!B300</f>
        <v>Dept of Emp Dispute Resolution</v>
      </c>
      <c r="D299" s="11"/>
      <c r="E299" s="34">
        <f>VLOOKUP(B299,'A Employer Allocation - No 158'!$A$6:$G$312,7,0)</f>
        <v>0</v>
      </c>
      <c r="F299" s="37">
        <f>+'C Liability Recon'!E300</f>
        <v>0</v>
      </c>
      <c r="G299" s="37">
        <f>+'C Liability Recon'!F300</f>
        <v>0</v>
      </c>
      <c r="H299" s="16">
        <f>ROUND(H$313*'A Employer Allocation - No 158'!$G301,0)</f>
        <v>0</v>
      </c>
      <c r="I299" s="16">
        <f>ROUND(I$313*'A Employer Allocation - No 158'!$G301,0)</f>
        <v>0</v>
      </c>
      <c r="J299" s="16">
        <f>ROUND(J$313*'A Employer Allocation - No 158'!$G301,0)</f>
        <v>0</v>
      </c>
      <c r="K299" s="16">
        <f>ROUND(K$313*'A Employer Allocation - No 158'!$G301,0)</f>
        <v>0</v>
      </c>
      <c r="L299" s="16">
        <f>ROUND(L$313*'A Employer Allocation - No 158'!$G301,0)</f>
        <v>0</v>
      </c>
      <c r="M299" s="16">
        <f>ROUND(M$313*'A Employer Allocation - No 158'!$G301,0)</f>
        <v>0</v>
      </c>
      <c r="N299" s="16">
        <f>ROUND(N$313*'A Employer Allocation - No 158'!$G301,0)</f>
        <v>0</v>
      </c>
      <c r="O299" s="38">
        <v>0</v>
      </c>
      <c r="P299" s="37">
        <f t="shared" si="4"/>
        <v>0</v>
      </c>
    </row>
    <row r="300" spans="1:16" s="10" customFormat="1" x14ac:dyDescent="0.2">
      <c r="A300" s="117"/>
      <c r="B300" s="11">
        <f>+'C Liability Recon'!A301</f>
        <v>963</v>
      </c>
      <c r="C300" s="33" t="str">
        <f>+'C Liability Recon'!B301</f>
        <v>Virginia Liaison Office</v>
      </c>
      <c r="D300" s="11"/>
      <c r="E300" s="34">
        <f>VLOOKUP(B300,'A Employer Allocation - No 158'!$A$6:$G$312,7,0)</f>
        <v>0</v>
      </c>
      <c r="F300" s="37">
        <f>+'C Liability Recon'!E301</f>
        <v>0</v>
      </c>
      <c r="G300" s="37">
        <f>+'C Liability Recon'!F301</f>
        <v>0</v>
      </c>
      <c r="H300" s="16">
        <f>ROUND(H$313*'A Employer Allocation - No 158'!$G302,0)</f>
        <v>0</v>
      </c>
      <c r="I300" s="16">
        <f>ROUND(I$313*'A Employer Allocation - No 158'!$G302,0)</f>
        <v>0</v>
      </c>
      <c r="J300" s="16">
        <f>ROUND(J$313*'A Employer Allocation - No 158'!$G302,0)</f>
        <v>0</v>
      </c>
      <c r="K300" s="16">
        <f>ROUND(K$313*'A Employer Allocation - No 158'!$G302,0)</f>
        <v>0</v>
      </c>
      <c r="L300" s="16">
        <f>ROUND(L$313*'A Employer Allocation - No 158'!$G302,0)</f>
        <v>0</v>
      </c>
      <c r="M300" s="16">
        <f>ROUND(M$313*'A Employer Allocation - No 158'!$G302,0)</f>
        <v>0</v>
      </c>
      <c r="N300" s="16">
        <f>ROUND(N$313*'A Employer Allocation - No 158'!$G302,0)</f>
        <v>0</v>
      </c>
      <c r="O300" s="38">
        <v>0</v>
      </c>
      <c r="P300" s="37">
        <f t="shared" si="4"/>
        <v>0</v>
      </c>
    </row>
    <row r="301" spans="1:16" s="10" customFormat="1" x14ac:dyDescent="0.2">
      <c r="A301" s="117"/>
      <c r="B301" s="11">
        <f>+'C Liability Recon'!A302</f>
        <v>964</v>
      </c>
      <c r="C301" s="33" t="str">
        <f>+'C Liability Recon'!B302</f>
        <v>VA Hlth Serv Cost Rev Council</v>
      </c>
      <c r="D301" s="11"/>
      <c r="E301" s="34">
        <f>VLOOKUP(B301,'A Employer Allocation - No 158'!$A$6:$G$312,7,0)</f>
        <v>0</v>
      </c>
      <c r="F301" s="37">
        <f>+'C Liability Recon'!E302</f>
        <v>0</v>
      </c>
      <c r="G301" s="37">
        <f>+'C Liability Recon'!F302</f>
        <v>0</v>
      </c>
      <c r="H301" s="16">
        <f>ROUND(H$313*'A Employer Allocation - No 158'!$G303,0)</f>
        <v>0</v>
      </c>
      <c r="I301" s="16">
        <f>ROUND(I$313*'A Employer Allocation - No 158'!$G303,0)</f>
        <v>0</v>
      </c>
      <c r="J301" s="16">
        <f>ROUND(J$313*'A Employer Allocation - No 158'!$G303,0)</f>
        <v>0</v>
      </c>
      <c r="K301" s="16">
        <f>ROUND(K$313*'A Employer Allocation - No 158'!$G303,0)</f>
        <v>0</v>
      </c>
      <c r="L301" s="16">
        <f>ROUND(L$313*'A Employer Allocation - No 158'!$G303,0)</f>
        <v>0</v>
      </c>
      <c r="M301" s="16">
        <f>ROUND(M$313*'A Employer Allocation - No 158'!$G303,0)</f>
        <v>0</v>
      </c>
      <c r="N301" s="16">
        <f>ROUND(N$313*'A Employer Allocation - No 158'!$G303,0)</f>
        <v>0</v>
      </c>
      <c r="O301" s="38">
        <v>0</v>
      </c>
      <c r="P301" s="37">
        <f t="shared" si="4"/>
        <v>0</v>
      </c>
    </row>
    <row r="302" spans="1:16" s="10" customFormat="1" x14ac:dyDescent="0.2">
      <c r="A302" s="117"/>
      <c r="B302" s="11">
        <f>+'C Liability Recon'!A303</f>
        <v>968</v>
      </c>
      <c r="C302" s="33" t="str">
        <f>+'C Liability Recon'!B303</f>
        <v>Commission on Local Government</v>
      </c>
      <c r="D302" s="11"/>
      <c r="E302" s="34">
        <f>VLOOKUP(B302,'A Employer Allocation - No 158'!$A$6:$G$312,7,0)</f>
        <v>0</v>
      </c>
      <c r="F302" s="37">
        <f>+'C Liability Recon'!E303</f>
        <v>0</v>
      </c>
      <c r="G302" s="37">
        <f>+'C Liability Recon'!F303</f>
        <v>0</v>
      </c>
      <c r="H302" s="16">
        <f>ROUND(H$313*'A Employer Allocation - No 158'!$G304,0)</f>
        <v>0</v>
      </c>
      <c r="I302" s="16">
        <f>ROUND(I$313*'A Employer Allocation - No 158'!$G304,0)</f>
        <v>0</v>
      </c>
      <c r="J302" s="16">
        <f>ROUND(J$313*'A Employer Allocation - No 158'!$G304,0)</f>
        <v>0</v>
      </c>
      <c r="K302" s="16">
        <f>ROUND(K$313*'A Employer Allocation - No 158'!$G304,0)</f>
        <v>0</v>
      </c>
      <c r="L302" s="16">
        <f>ROUND(L$313*'A Employer Allocation - No 158'!$G304,0)</f>
        <v>0</v>
      </c>
      <c r="M302" s="16">
        <f>ROUND(M$313*'A Employer Allocation - No 158'!$G304,0)</f>
        <v>0</v>
      </c>
      <c r="N302" s="16">
        <f>ROUND(N$313*'A Employer Allocation - No 158'!$G304,0)</f>
        <v>0</v>
      </c>
      <c r="O302" s="38">
        <v>0</v>
      </c>
      <c r="P302" s="37">
        <f t="shared" si="4"/>
        <v>0</v>
      </c>
    </row>
    <row r="303" spans="1:16" s="10" customFormat="1" x14ac:dyDescent="0.2">
      <c r="A303" s="117"/>
      <c r="B303" s="11">
        <f>+'C Liability Recon'!A304</f>
        <v>972</v>
      </c>
      <c r="C303" s="33" t="str">
        <f>+'C Liability Recon'!B304</f>
        <v xml:space="preserve">Virginia Resources Authority  </v>
      </c>
      <c r="D303" s="11"/>
      <c r="E303" s="34">
        <f>VLOOKUP(B303,'A Employer Allocation - No 158'!$A$6:$G$312,7,0)</f>
        <v>0</v>
      </c>
      <c r="F303" s="37">
        <f>+'C Liability Recon'!E304</f>
        <v>0</v>
      </c>
      <c r="G303" s="37">
        <f>+'C Liability Recon'!F304</f>
        <v>0</v>
      </c>
      <c r="H303" s="16">
        <f>ROUND(H$313*'A Employer Allocation - No 158'!$G305,0)</f>
        <v>0</v>
      </c>
      <c r="I303" s="16">
        <f>ROUND(I$313*'A Employer Allocation - No 158'!$G305,0)</f>
        <v>0</v>
      </c>
      <c r="J303" s="16">
        <f>ROUND(J$313*'A Employer Allocation - No 158'!$G305,0)</f>
        <v>0</v>
      </c>
      <c r="K303" s="16">
        <f>ROUND(K$313*'A Employer Allocation - No 158'!$G305,0)</f>
        <v>0</v>
      </c>
      <c r="L303" s="16">
        <f>ROUND(L$313*'A Employer Allocation - No 158'!$G305,0)</f>
        <v>0</v>
      </c>
      <c r="M303" s="16">
        <f>ROUND(M$313*'A Employer Allocation - No 158'!$G305,0)</f>
        <v>0</v>
      </c>
      <c r="N303" s="16">
        <f>ROUND(N$313*'A Employer Allocation - No 158'!$G305,0)</f>
        <v>0</v>
      </c>
      <c r="O303" s="38">
        <v>0</v>
      </c>
      <c r="P303" s="37">
        <f t="shared" si="4"/>
        <v>0</v>
      </c>
    </row>
    <row r="304" spans="1:16" s="10" customFormat="1" ht="25.5" x14ac:dyDescent="0.2">
      <c r="A304" s="117"/>
      <c r="B304" s="11">
        <f>+'C Liability Recon'!A305</f>
        <v>980</v>
      </c>
      <c r="C304" s="33" t="str">
        <f>+'C Liability Recon'!B305</f>
        <v>Higher Education Tuition Moderation Incentive Fund</v>
      </c>
      <c r="D304" s="11"/>
      <c r="E304" s="34">
        <f>VLOOKUP(B304,'A Employer Allocation - No 158'!$A$6:$G$312,7,0)</f>
        <v>0</v>
      </c>
      <c r="F304" s="37">
        <f>+'C Liability Recon'!E305</f>
        <v>0</v>
      </c>
      <c r="G304" s="37">
        <f>+'C Liability Recon'!F305</f>
        <v>0</v>
      </c>
      <c r="H304" s="16">
        <f>ROUND(H$313*'A Employer Allocation - No 158'!$G306,0)</f>
        <v>0</v>
      </c>
      <c r="I304" s="16">
        <f>ROUND(I$313*'A Employer Allocation - No 158'!$G306,0)</f>
        <v>0</v>
      </c>
      <c r="J304" s="16">
        <f>ROUND(J$313*'A Employer Allocation - No 158'!$G306,0)</f>
        <v>0</v>
      </c>
      <c r="K304" s="16">
        <f>ROUND(K$313*'A Employer Allocation - No 158'!$G306,0)</f>
        <v>0</v>
      </c>
      <c r="L304" s="16">
        <f>ROUND(L$313*'A Employer Allocation - No 158'!$G306,0)</f>
        <v>0</v>
      </c>
      <c r="M304" s="16">
        <f>ROUND(M$313*'A Employer Allocation - No 158'!$G306,0)</f>
        <v>0</v>
      </c>
      <c r="N304" s="16">
        <f>ROUND(N$313*'A Employer Allocation - No 158'!$G306,0)</f>
        <v>0</v>
      </c>
      <c r="O304" s="38">
        <v>0</v>
      </c>
      <c r="P304" s="37">
        <f t="shared" si="4"/>
        <v>0</v>
      </c>
    </row>
    <row r="305" spans="1:18" s="10" customFormat="1" x14ac:dyDescent="0.2">
      <c r="A305" s="117"/>
      <c r="B305" s="11">
        <f>+'C Liability Recon'!A306</f>
        <v>986</v>
      </c>
      <c r="C305" s="33" t="str">
        <f>+'C Liability Recon'!B306</f>
        <v xml:space="preserve">State Grants to Nonstate Agys </v>
      </c>
      <c r="D305" s="11"/>
      <c r="E305" s="34">
        <f>VLOOKUP(B305,'A Employer Allocation - No 158'!$A$6:$G$312,7,0)</f>
        <v>0</v>
      </c>
      <c r="F305" s="37">
        <f>+'C Liability Recon'!E306</f>
        <v>0</v>
      </c>
      <c r="G305" s="37">
        <f>+'C Liability Recon'!F306</f>
        <v>0</v>
      </c>
      <c r="H305" s="16">
        <f>ROUND(H$313*'A Employer Allocation - No 158'!$G307,0)</f>
        <v>0</v>
      </c>
      <c r="I305" s="16">
        <f>ROUND(I$313*'A Employer Allocation - No 158'!$G307,0)</f>
        <v>0</v>
      </c>
      <c r="J305" s="16">
        <f>ROUND(J$313*'A Employer Allocation - No 158'!$G307,0)</f>
        <v>0</v>
      </c>
      <c r="K305" s="16">
        <f>ROUND(K$313*'A Employer Allocation - No 158'!$G307,0)</f>
        <v>0</v>
      </c>
      <c r="L305" s="16">
        <f>ROUND(L$313*'A Employer Allocation - No 158'!$G307,0)</f>
        <v>0</v>
      </c>
      <c r="M305" s="16">
        <f>ROUND(M$313*'A Employer Allocation - No 158'!$G307,0)</f>
        <v>0</v>
      </c>
      <c r="N305" s="16">
        <f>ROUND(N$313*'A Employer Allocation - No 158'!$G307,0)</f>
        <v>0</v>
      </c>
      <c r="O305" s="38">
        <v>0</v>
      </c>
      <c r="P305" s="37">
        <f t="shared" si="4"/>
        <v>0</v>
      </c>
    </row>
    <row r="306" spans="1:18" s="10" customFormat="1" x14ac:dyDescent="0.2">
      <c r="A306" s="117"/>
      <c r="B306" s="11">
        <f>+'C Liability Recon'!A307</f>
        <v>989</v>
      </c>
      <c r="C306" s="33" t="str">
        <f>+'C Liability Recon'!B307</f>
        <v>Higher Education Research Init</v>
      </c>
      <c r="D306" s="11"/>
      <c r="E306" s="34">
        <f>VLOOKUP(B306,'A Employer Allocation - No 158'!$A$6:$G$312,7,0)</f>
        <v>0</v>
      </c>
      <c r="F306" s="37">
        <f>+'C Liability Recon'!E307</f>
        <v>0</v>
      </c>
      <c r="G306" s="37">
        <f>+'C Liability Recon'!F307</f>
        <v>0</v>
      </c>
      <c r="H306" s="16">
        <f>ROUND(H$313*'A Employer Allocation - No 158'!$G308,0)</f>
        <v>0</v>
      </c>
      <c r="I306" s="16">
        <f>ROUND(I$313*'A Employer Allocation - No 158'!$G308,0)</f>
        <v>0</v>
      </c>
      <c r="J306" s="16">
        <f>ROUND(J$313*'A Employer Allocation - No 158'!$G308,0)</f>
        <v>0</v>
      </c>
      <c r="K306" s="16">
        <f>ROUND(K$313*'A Employer Allocation - No 158'!$G308,0)</f>
        <v>0</v>
      </c>
      <c r="L306" s="16">
        <f>ROUND(L$313*'A Employer Allocation - No 158'!$G308,0)</f>
        <v>0</v>
      </c>
      <c r="M306" s="16">
        <f>ROUND(M$313*'A Employer Allocation - No 158'!$G308,0)</f>
        <v>0</v>
      </c>
      <c r="N306" s="16">
        <f>ROUND(N$313*'A Employer Allocation - No 158'!$G308,0)</f>
        <v>0</v>
      </c>
      <c r="O306" s="38">
        <v>0</v>
      </c>
      <c r="P306" s="37">
        <f t="shared" si="4"/>
        <v>0</v>
      </c>
    </row>
    <row r="307" spans="1:18" s="10" customFormat="1" x14ac:dyDescent="0.2">
      <c r="A307" s="117"/>
      <c r="B307" s="11">
        <f>+'C Liability Recon'!A308</f>
        <v>992</v>
      </c>
      <c r="C307" s="33" t="str">
        <f>+'C Liability Recon'!B308</f>
        <v>Planned Reversions</v>
      </c>
      <c r="D307" s="11"/>
      <c r="E307" s="34">
        <f>VLOOKUP(B307,'A Employer Allocation - No 158'!$A$6:$G$312,7,0)</f>
        <v>0</v>
      </c>
      <c r="F307" s="37">
        <f>+'C Liability Recon'!E308</f>
        <v>0</v>
      </c>
      <c r="G307" s="37">
        <f>+'C Liability Recon'!F308</f>
        <v>0</v>
      </c>
      <c r="H307" s="16">
        <f>ROUND(H$313*'A Employer Allocation - No 158'!$G309,0)</f>
        <v>0</v>
      </c>
      <c r="I307" s="16">
        <f>ROUND(I$313*'A Employer Allocation - No 158'!$G309,0)</f>
        <v>0</v>
      </c>
      <c r="J307" s="16">
        <f>ROUND(J$313*'A Employer Allocation - No 158'!$G309,0)</f>
        <v>0</v>
      </c>
      <c r="K307" s="16">
        <f>ROUND(K$313*'A Employer Allocation - No 158'!$G309,0)</f>
        <v>0</v>
      </c>
      <c r="L307" s="16">
        <f>ROUND(L$313*'A Employer Allocation - No 158'!$G309,0)</f>
        <v>0</v>
      </c>
      <c r="M307" s="16">
        <f>ROUND(M$313*'A Employer Allocation - No 158'!$G309,0)</f>
        <v>0</v>
      </c>
      <c r="N307" s="16">
        <f>ROUND(N$313*'A Employer Allocation - No 158'!$G309,0)</f>
        <v>0</v>
      </c>
      <c r="O307" s="38">
        <v>0</v>
      </c>
      <c r="P307" s="37">
        <f t="shared" si="4"/>
        <v>0</v>
      </c>
    </row>
    <row r="308" spans="1:18" s="10" customFormat="1" x14ac:dyDescent="0.2">
      <c r="A308" s="117"/>
      <c r="B308" s="11">
        <f>+'C Liability Recon'!A309</f>
        <v>993</v>
      </c>
      <c r="C308" s="33" t="str">
        <f>+'C Liability Recon'!B309</f>
        <v xml:space="preserve">Treasury Construction Fin     </v>
      </c>
      <c r="D308" s="11"/>
      <c r="E308" s="34">
        <f>VLOOKUP(B308,'A Employer Allocation - No 158'!$A$6:$G$312,7,0)</f>
        <v>0</v>
      </c>
      <c r="F308" s="37">
        <f>+'C Liability Recon'!E309</f>
        <v>0</v>
      </c>
      <c r="G308" s="37">
        <f>+'C Liability Recon'!F309</f>
        <v>0</v>
      </c>
      <c r="H308" s="16">
        <f>ROUND(H$313*'A Employer Allocation - No 158'!$G310,0)</f>
        <v>0</v>
      </c>
      <c r="I308" s="16">
        <f>ROUND(I$313*'A Employer Allocation - No 158'!$G310,0)</f>
        <v>0</v>
      </c>
      <c r="J308" s="16">
        <f>ROUND(J$313*'A Employer Allocation - No 158'!$G310,0)</f>
        <v>0</v>
      </c>
      <c r="K308" s="16">
        <f>ROUND(K$313*'A Employer Allocation - No 158'!$G310,0)</f>
        <v>0</v>
      </c>
      <c r="L308" s="16">
        <f>ROUND(L$313*'A Employer Allocation - No 158'!$G310,0)</f>
        <v>0</v>
      </c>
      <c r="M308" s="16">
        <f>ROUND(M$313*'A Employer Allocation - No 158'!$G310,0)</f>
        <v>0</v>
      </c>
      <c r="N308" s="16">
        <f>ROUND(N$313*'A Employer Allocation - No 158'!$G310,0)</f>
        <v>0</v>
      </c>
      <c r="O308" s="38">
        <v>0</v>
      </c>
      <c r="P308" s="37">
        <f t="shared" si="4"/>
        <v>0</v>
      </c>
    </row>
    <row r="309" spans="1:18" s="10" customFormat="1" x14ac:dyDescent="0.2">
      <c r="A309" s="117"/>
      <c r="B309" s="11">
        <f>+'C Liability Recon'!A310</f>
        <v>995</v>
      </c>
      <c r="C309" s="33" t="str">
        <f>+'C Liability Recon'!B310</f>
        <v>Central Appropriations</v>
      </c>
      <c r="D309" s="11"/>
      <c r="E309" s="34">
        <f>VLOOKUP(B309,'A Employer Allocation - No 158'!$A$6:$G$312,7,0)</f>
        <v>0</v>
      </c>
      <c r="F309" s="37">
        <f>+'C Liability Recon'!E310</f>
        <v>0</v>
      </c>
      <c r="G309" s="37">
        <f>+'C Liability Recon'!F310</f>
        <v>0</v>
      </c>
      <c r="H309" s="16">
        <f>ROUND(H$313*'A Employer Allocation - No 158'!$G311,0)</f>
        <v>0</v>
      </c>
      <c r="I309" s="16">
        <f>ROUND(I$313*'A Employer Allocation - No 158'!$G311,0)</f>
        <v>0</v>
      </c>
      <c r="J309" s="16">
        <f>ROUND(J$313*'A Employer Allocation - No 158'!$G311,0)</f>
        <v>0</v>
      </c>
      <c r="K309" s="16">
        <f>ROUND(K$313*'A Employer Allocation - No 158'!$G311,0)</f>
        <v>0</v>
      </c>
      <c r="L309" s="16">
        <f>ROUND(L$313*'A Employer Allocation - No 158'!$G311,0)</f>
        <v>0</v>
      </c>
      <c r="M309" s="16">
        <f>ROUND(M$313*'A Employer Allocation - No 158'!$G311,0)</f>
        <v>0</v>
      </c>
      <c r="N309" s="16">
        <f>ROUND(N$313*'A Employer Allocation - No 158'!$G311,0)</f>
        <v>0</v>
      </c>
      <c r="O309" s="38">
        <v>0</v>
      </c>
      <c r="P309" s="37">
        <f t="shared" si="4"/>
        <v>0</v>
      </c>
    </row>
    <row r="310" spans="1:18" s="10" customFormat="1" x14ac:dyDescent="0.2">
      <c r="A310" s="117"/>
      <c r="B310" s="11">
        <f>+'C Liability Recon'!A311</f>
        <v>999</v>
      </c>
      <c r="C310" s="33" t="str">
        <f>+'C Liability Recon'!B311</f>
        <v>Dept Alcoholic Beverage Control</v>
      </c>
      <c r="D310" s="11"/>
      <c r="E310" s="44">
        <f>VLOOKUP(B310,'A Employer Allocation - No 158'!$A$6:$G$312,7,0)</f>
        <v>1.1123485380492201E-2</v>
      </c>
      <c r="F310" s="45">
        <f>+'C Liability Recon'!E311</f>
        <v>1297294</v>
      </c>
      <c r="G310" s="45">
        <f>+'C Liability Recon'!F311</f>
        <v>526657</v>
      </c>
      <c r="H310" s="46">
        <f>ROUND(H$313*'A Employer Allocation - No 158'!$G312,0)</f>
        <v>0</v>
      </c>
      <c r="I310" s="46">
        <f>ROUND(I$313*'A Employer Allocation - No 158'!$G312,0)</f>
        <v>0</v>
      </c>
      <c r="J310" s="46">
        <f>ROUND(J$313*'A Employer Allocation - No 158'!$G312,0)</f>
        <v>0</v>
      </c>
      <c r="K310" s="46">
        <f>ROUND(K$313*'A Employer Allocation - No 158'!$G312,0)</f>
        <v>0</v>
      </c>
      <c r="L310" s="46">
        <f>ROUND(L$313*'A Employer Allocation - No 158'!$G312,0)</f>
        <v>-107023</v>
      </c>
      <c r="M310" s="46">
        <f>ROUND(M$313*'A Employer Allocation - No 158'!$G312,0)</f>
        <v>0</v>
      </c>
      <c r="N310" s="46">
        <f>ROUND(N$313*'A Employer Allocation - No 158'!$G312,0)</f>
        <v>-564100</v>
      </c>
      <c r="O310" s="47">
        <v>62712</v>
      </c>
      <c r="P310" s="45">
        <f t="shared" si="4"/>
        <v>1215540</v>
      </c>
    </row>
    <row r="311" spans="1:18" x14ac:dyDescent="0.2">
      <c r="A311" s="66"/>
      <c r="B311" s="11"/>
      <c r="C311" s="33"/>
      <c r="D311" s="11"/>
      <c r="E311" s="34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R311" s="48"/>
    </row>
    <row r="313" spans="1:18" s="53" customFormat="1" ht="15" x14ac:dyDescent="0.35">
      <c r="A313" s="118"/>
      <c r="B313" s="49" t="s">
        <v>333</v>
      </c>
      <c r="C313" s="12"/>
      <c r="D313" s="50"/>
      <c r="E313" s="51">
        <f>SUM(E4:E310)</f>
        <v>1</v>
      </c>
      <c r="F313" s="52">
        <f>SUM(F4:F310)</f>
        <v>116626585</v>
      </c>
      <c r="G313" s="52">
        <f>SUM(G4:G310)</f>
        <v>47346438</v>
      </c>
      <c r="H313" s="52">
        <v>0</v>
      </c>
      <c r="I313" s="52">
        <v>0</v>
      </c>
      <c r="J313" s="52">
        <v>0</v>
      </c>
      <c r="K313" s="52">
        <v>0</v>
      </c>
      <c r="L313" s="52">
        <v>-9621327</v>
      </c>
      <c r="M313" s="52">
        <v>0</v>
      </c>
      <c r="N313" s="52">
        <v>-50712515</v>
      </c>
      <c r="O313" s="52">
        <f>SUM(O4:O310)</f>
        <v>0</v>
      </c>
      <c r="P313" s="52">
        <f>SUM(F313:O313)</f>
        <v>103639181</v>
      </c>
    </row>
    <row r="315" spans="1:18" x14ac:dyDescent="0.2">
      <c r="F315" s="27"/>
      <c r="G315" s="27"/>
      <c r="L315" s="27"/>
      <c r="N315" s="27"/>
      <c r="P315" s="27"/>
    </row>
    <row r="316" spans="1:18" x14ac:dyDescent="0.2"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</row>
  </sheetData>
  <sheetProtection password="FF8E" sheet="1" objects="1" scenarios="1"/>
  <mergeCells count="1">
    <mergeCell ref="E2:P2"/>
  </mergeCells>
  <printOptions horizontalCentered="1"/>
  <pageMargins left="0" right="0" top="0.25" bottom="0.5" header="0.3" footer="0.3"/>
  <pageSetup scale="51" fitToHeight="0" pageOrder="overThenDown" orientation="landscape" r:id="rId1"/>
  <headerFooter scaleWithDoc="0">
    <oddFooter>&amp;L&amp;Z&amp;F&amp;R&amp;D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9"/>
  <sheetViews>
    <sheetView showGridLines="0" showRowColHeaders="0" zoomScaleNormal="100" zoomScaleSheetLayoutView="70" workbookViewId="0">
      <pane xSplit="2" ySplit="4" topLeftCell="C5" activePane="bottomRight" state="frozen"/>
      <selection activeCell="E61" sqref="E61"/>
      <selection pane="topRight" activeCell="E61" sqref="E61"/>
      <selection pane="bottomLeft" activeCell="E61" sqref="E61"/>
      <selection pane="bottomRight" activeCell="A5" sqref="A5"/>
    </sheetView>
  </sheetViews>
  <sheetFormatPr defaultColWidth="9.140625" defaultRowHeight="12.75" x14ac:dyDescent="0.2"/>
  <cols>
    <col min="1" max="1" width="11.7109375" style="2" bestFit="1" customWidth="1"/>
    <col min="2" max="2" width="39.28515625" style="13" customWidth="1"/>
    <col min="3" max="3" width="15.140625" style="2" bestFit="1" customWidth="1"/>
    <col min="4" max="4" width="1.28515625" style="29" hidden="1" customWidth="1"/>
    <col min="5" max="5" width="13.5703125" style="2" bestFit="1" customWidth="1"/>
    <col min="6" max="6" width="12.7109375" style="2" customWidth="1"/>
    <col min="7" max="7" width="11.5703125" style="2" customWidth="1"/>
    <col min="8" max="8" width="14.5703125" style="2" bestFit="1" customWidth="1"/>
    <col min="9" max="9" width="14" style="2" bestFit="1" customWidth="1"/>
    <col min="10" max="10" width="12.42578125" style="2" customWidth="1"/>
    <col min="11" max="11" width="13.28515625" style="2" bestFit="1" customWidth="1"/>
    <col min="12" max="12" width="14.42578125" style="2" customWidth="1"/>
    <col min="13" max="14" width="15" style="2" bestFit="1" customWidth="1"/>
    <col min="15" max="16384" width="9.140625" style="2"/>
  </cols>
  <sheetData>
    <row r="1" spans="1:14" ht="15.75" x14ac:dyDescent="0.25">
      <c r="A1" s="1" t="s">
        <v>348</v>
      </c>
      <c r="C1" s="109" t="s">
        <v>1</v>
      </c>
      <c r="D1" s="111"/>
      <c r="E1" s="109" t="s">
        <v>2</v>
      </c>
      <c r="F1" s="109" t="s">
        <v>3</v>
      </c>
      <c r="G1" s="109" t="s">
        <v>4</v>
      </c>
      <c r="H1" s="109" t="s">
        <v>5</v>
      </c>
      <c r="I1" s="109" t="s">
        <v>6</v>
      </c>
      <c r="J1" s="109" t="s">
        <v>7</v>
      </c>
      <c r="K1" s="109" t="s">
        <v>8</v>
      </c>
      <c r="L1" s="109" t="s">
        <v>9</v>
      </c>
      <c r="M1" s="109" t="s">
        <v>10</v>
      </c>
      <c r="N1" s="109" t="s">
        <v>11</v>
      </c>
    </row>
    <row r="2" spans="1:14" x14ac:dyDescent="0.2">
      <c r="E2" s="149" t="s">
        <v>349</v>
      </c>
      <c r="F2" s="149"/>
      <c r="G2" s="149"/>
      <c r="H2" s="149"/>
      <c r="I2" s="149"/>
      <c r="J2" s="149"/>
      <c r="K2" s="149"/>
      <c r="L2" s="149"/>
      <c r="M2" s="149"/>
      <c r="N2" s="149"/>
    </row>
    <row r="3" spans="1:14" s="10" customFormat="1" ht="63.75" x14ac:dyDescent="0.2">
      <c r="A3" s="54" t="s">
        <v>19</v>
      </c>
      <c r="B3" s="31" t="s">
        <v>15</v>
      </c>
      <c r="C3" s="55" t="s">
        <v>432</v>
      </c>
      <c r="D3" s="56"/>
      <c r="E3" s="55" t="s">
        <v>337</v>
      </c>
      <c r="F3" s="55" t="s">
        <v>351</v>
      </c>
      <c r="G3" s="55" t="s">
        <v>352</v>
      </c>
      <c r="H3" s="55" t="s">
        <v>353</v>
      </c>
      <c r="I3" s="55" t="s">
        <v>354</v>
      </c>
      <c r="J3" s="55" t="s">
        <v>355</v>
      </c>
      <c r="K3" s="55" t="s">
        <v>356</v>
      </c>
      <c r="L3" s="57" t="s">
        <v>357</v>
      </c>
      <c r="M3" s="57" t="s">
        <v>358</v>
      </c>
      <c r="N3" s="57" t="s">
        <v>359</v>
      </c>
    </row>
    <row r="4" spans="1:14" s="10" customFormat="1" x14ac:dyDescent="0.2">
      <c r="A4" s="11"/>
      <c r="B4" s="33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s="10" customFormat="1" x14ac:dyDescent="0.2">
      <c r="A5" s="58">
        <f>+'A Employer Allocation - No 158'!A6</f>
        <v>5</v>
      </c>
      <c r="B5" s="59" t="str">
        <f>'A Employer Allocation - No 158'!C6</f>
        <v>VRS Retirees, Survivors, LTD Participants</v>
      </c>
      <c r="C5" s="14">
        <v>0</v>
      </c>
      <c r="D5" s="14"/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</row>
    <row r="6" spans="1:14" s="10" customFormat="1" x14ac:dyDescent="0.2">
      <c r="A6" s="58">
        <f>+'A Employer Allocation - No 158'!A7</f>
        <v>6</v>
      </c>
      <c r="B6" s="59" t="str">
        <f>'A Employer Allocation - No 158'!C7</f>
        <v>Non-Annuitant Survivors, Extended Coverage</v>
      </c>
      <c r="C6" s="16">
        <v>0</v>
      </c>
      <c r="D6" s="16"/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</row>
    <row r="7" spans="1:14" s="10" customFormat="1" x14ac:dyDescent="0.2">
      <c r="A7" s="58">
        <f>+'A Employer Allocation - No 158'!A8</f>
        <v>7</v>
      </c>
      <c r="B7" s="59" t="str">
        <f>'A Employer Allocation - No 158'!C8</f>
        <v>ORP Retirees, Survivors, LTD Participants</v>
      </c>
      <c r="C7" s="16">
        <v>0</v>
      </c>
      <c r="D7" s="16"/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</row>
    <row r="8" spans="1:14" s="10" customFormat="1" x14ac:dyDescent="0.2">
      <c r="A8" s="58">
        <f>+'A Employer Allocation - No 158'!A9</f>
        <v>47</v>
      </c>
      <c r="B8" s="59" t="str">
        <f>'A Employer Allocation - No 158'!C9</f>
        <v>Various TLC Govt Groups</v>
      </c>
      <c r="C8" s="16">
        <v>0</v>
      </c>
      <c r="D8" s="16"/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</row>
    <row r="9" spans="1:14" s="10" customFormat="1" x14ac:dyDescent="0.2">
      <c r="A9" s="58">
        <f>+'A Employer Allocation - No 158'!A10</f>
        <v>48</v>
      </c>
      <c r="B9" s="59" t="str">
        <f>'A Employer Allocation - No 158'!C10</f>
        <v>Various TLC School Groups</v>
      </c>
      <c r="C9" s="16">
        <v>0</v>
      </c>
      <c r="D9" s="16"/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</row>
    <row r="10" spans="1:14" s="10" customFormat="1" x14ac:dyDescent="0.2">
      <c r="A10" s="58">
        <f>+'A Employer Allocation - No 158'!A11</f>
        <v>90</v>
      </c>
      <c r="B10" s="59" t="str">
        <f>'A Employer Allocation - No 158'!C11</f>
        <v>POTOMAC RIVER FISHERIES</v>
      </c>
      <c r="C10" s="16">
        <v>68321</v>
      </c>
      <c r="D10" s="16"/>
      <c r="E10" s="16">
        <v>5117</v>
      </c>
      <c r="F10" s="16">
        <v>2077</v>
      </c>
      <c r="G10" s="16">
        <v>0</v>
      </c>
      <c r="H10" s="16">
        <v>-2714</v>
      </c>
      <c r="I10" s="16">
        <v>-14306</v>
      </c>
      <c r="J10" s="16">
        <v>0</v>
      </c>
      <c r="K10" s="16">
        <v>-1897</v>
      </c>
      <c r="L10" s="16">
        <v>-11723</v>
      </c>
      <c r="M10" s="16">
        <v>68712</v>
      </c>
      <c r="N10" s="16">
        <v>56988</v>
      </c>
    </row>
    <row r="11" spans="1:14" s="10" customFormat="1" x14ac:dyDescent="0.2">
      <c r="A11" s="58">
        <f>+'A Employer Allocation - No 158'!A12</f>
        <v>91</v>
      </c>
      <c r="B11" s="59" t="str">
        <f>'A Employer Allocation - No 158'!C12</f>
        <v>New River Valley Emergency Communications</v>
      </c>
      <c r="C11" s="16">
        <v>0</v>
      </c>
      <c r="D11" s="16"/>
      <c r="E11" s="16">
        <v>7962</v>
      </c>
      <c r="F11" s="16">
        <v>3232</v>
      </c>
      <c r="G11" s="16">
        <v>0</v>
      </c>
      <c r="H11" s="16">
        <v>-4224</v>
      </c>
      <c r="I11" s="16">
        <v>-22262</v>
      </c>
      <c r="J11" s="16">
        <v>0</v>
      </c>
      <c r="K11" s="16">
        <v>-2952</v>
      </c>
      <c r="L11" s="16">
        <v>-18244</v>
      </c>
      <c r="M11" s="16">
        <v>106922</v>
      </c>
      <c r="N11" s="16">
        <v>88678</v>
      </c>
    </row>
    <row r="12" spans="1:14" s="10" customFormat="1" x14ac:dyDescent="0.2">
      <c r="A12" s="58">
        <f>+'A Employer Allocation - No 158'!A13</f>
        <v>100</v>
      </c>
      <c r="B12" s="59" t="str">
        <f>'A Employer Allocation - No 158'!C13</f>
        <v xml:space="preserve">Senate of Virginia            </v>
      </c>
      <c r="C12" s="16">
        <v>1943255</v>
      </c>
      <c r="D12" s="16"/>
      <c r="E12" s="16">
        <v>139827</v>
      </c>
      <c r="F12" s="16">
        <v>56765</v>
      </c>
      <c r="G12" s="16">
        <v>0</v>
      </c>
      <c r="H12" s="16">
        <v>-74172</v>
      </c>
      <c r="I12" s="16">
        <v>-390949</v>
      </c>
      <c r="J12" s="16">
        <v>0</v>
      </c>
      <c r="K12" s="16">
        <v>-51847</v>
      </c>
      <c r="L12" s="16">
        <v>-320376</v>
      </c>
      <c r="M12" s="16">
        <v>1877672</v>
      </c>
      <c r="N12" s="16">
        <v>1557296</v>
      </c>
    </row>
    <row r="13" spans="1:14" s="10" customFormat="1" x14ac:dyDescent="0.2">
      <c r="A13" s="58">
        <f>+'A Employer Allocation - No 158'!A14</f>
        <v>101</v>
      </c>
      <c r="B13" s="59" t="str">
        <f>'A Employer Allocation - No 158'!C14</f>
        <v xml:space="preserve">Virginia House of Delegates   </v>
      </c>
      <c r="C13" s="16">
        <v>3648854</v>
      </c>
      <c r="D13" s="16"/>
      <c r="E13" s="16">
        <v>281144</v>
      </c>
      <c r="F13" s="16">
        <v>114135</v>
      </c>
      <c r="G13" s="16">
        <v>0</v>
      </c>
      <c r="H13" s="16">
        <v>-149134</v>
      </c>
      <c r="I13" s="16">
        <v>-786064</v>
      </c>
      <c r="J13" s="16">
        <v>0</v>
      </c>
      <c r="K13" s="16">
        <v>-104246</v>
      </c>
      <c r="L13" s="16">
        <v>-644165</v>
      </c>
      <c r="M13" s="16">
        <v>3775352</v>
      </c>
      <c r="N13" s="16">
        <v>3131187</v>
      </c>
    </row>
    <row r="14" spans="1:14" s="10" customFormat="1" x14ac:dyDescent="0.2">
      <c r="A14" s="123">
        <f>+'A Employer Allocation - No 158'!A15</f>
        <v>102</v>
      </c>
      <c r="B14" s="59" t="str">
        <f>'A Employer Allocation - No 158'!C15</f>
        <v>Leg Dept Reversion Clear Acct</v>
      </c>
      <c r="C14" s="16">
        <v>0</v>
      </c>
      <c r="D14" s="16"/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</row>
    <row r="15" spans="1:14" s="10" customFormat="1" x14ac:dyDescent="0.2">
      <c r="A15" s="58">
        <f>+'A Employer Allocation - No 158'!A16</f>
        <v>103</v>
      </c>
      <c r="B15" s="59" t="str">
        <f>'A Employer Allocation - No 158'!C16</f>
        <v>Magistrates</v>
      </c>
      <c r="C15" s="16">
        <v>6006429</v>
      </c>
      <c r="D15" s="16"/>
      <c r="E15" s="16">
        <v>449029</v>
      </c>
      <c r="F15" s="16">
        <v>182291</v>
      </c>
      <c r="G15" s="16">
        <v>0</v>
      </c>
      <c r="H15" s="16">
        <v>-238190</v>
      </c>
      <c r="I15" s="16">
        <v>-1255460</v>
      </c>
      <c r="J15" s="16">
        <v>0</v>
      </c>
      <c r="K15" s="16">
        <v>-166496</v>
      </c>
      <c r="L15" s="16">
        <v>-1028826</v>
      </c>
      <c r="M15" s="16">
        <v>6029794</v>
      </c>
      <c r="N15" s="16">
        <v>5000968</v>
      </c>
    </row>
    <row r="16" spans="1:14" s="10" customFormat="1" x14ac:dyDescent="0.2">
      <c r="A16" s="58">
        <f>+'A Employer Allocation - No 158'!A17</f>
        <v>107</v>
      </c>
      <c r="B16" s="59" t="str">
        <f>'A Employer Allocation - No 158'!C17</f>
        <v>Div of Legislative Services</v>
      </c>
      <c r="C16" s="16">
        <v>1190294</v>
      </c>
      <c r="D16" s="16"/>
      <c r="E16" s="16">
        <v>93692</v>
      </c>
      <c r="F16" s="16">
        <v>38036</v>
      </c>
      <c r="G16" s="16">
        <v>0</v>
      </c>
      <c r="H16" s="16">
        <v>-49699</v>
      </c>
      <c r="I16" s="16">
        <v>-261958</v>
      </c>
      <c r="J16" s="16">
        <v>0</v>
      </c>
      <c r="K16" s="16">
        <v>-34740</v>
      </c>
      <c r="L16" s="16">
        <v>-214669</v>
      </c>
      <c r="M16" s="16">
        <v>1258147</v>
      </c>
      <c r="N16" s="16">
        <v>1043477</v>
      </c>
    </row>
    <row r="17" spans="1:14" s="10" customFormat="1" x14ac:dyDescent="0.2">
      <c r="A17" s="58">
        <f>+'A Employer Allocation - No 158'!A18</f>
        <v>109</v>
      </c>
      <c r="B17" s="59" t="str">
        <f>'A Employer Allocation - No 158'!C18</f>
        <v>Div of Legislative Auto Sys</v>
      </c>
      <c r="C17" s="16">
        <v>444814</v>
      </c>
      <c r="D17" s="16"/>
      <c r="E17" s="16">
        <v>30351</v>
      </c>
      <c r="F17" s="16">
        <v>12322</v>
      </c>
      <c r="G17" s="16">
        <v>0</v>
      </c>
      <c r="H17" s="16">
        <v>-16100</v>
      </c>
      <c r="I17" s="16">
        <v>-84860</v>
      </c>
      <c r="J17" s="16">
        <v>0</v>
      </c>
      <c r="K17" s="16">
        <v>-11254</v>
      </c>
      <c r="L17" s="16">
        <v>-69541</v>
      </c>
      <c r="M17" s="16">
        <v>407571</v>
      </c>
      <c r="N17" s="16">
        <v>338030</v>
      </c>
    </row>
    <row r="18" spans="1:14" s="10" customFormat="1" x14ac:dyDescent="0.2">
      <c r="A18" s="58">
        <f>+'A Employer Allocation - No 158'!A19</f>
        <v>110</v>
      </c>
      <c r="B18" s="59" t="str">
        <f>'A Employer Allocation - No 158'!C19</f>
        <v>Joint Leg Audit &amp; Review Comm</v>
      </c>
      <c r="C18" s="16">
        <v>480054</v>
      </c>
      <c r="D18" s="16"/>
      <c r="E18" s="16">
        <v>35152</v>
      </c>
      <c r="F18" s="16">
        <v>14271</v>
      </c>
      <c r="G18" s="16">
        <v>0</v>
      </c>
      <c r="H18" s="16">
        <v>-18647</v>
      </c>
      <c r="I18" s="16">
        <v>-98284</v>
      </c>
      <c r="J18" s="16">
        <v>0</v>
      </c>
      <c r="K18" s="16">
        <v>-13034</v>
      </c>
      <c r="L18" s="16">
        <v>-80542</v>
      </c>
      <c r="M18" s="16">
        <v>472046</v>
      </c>
      <c r="N18" s="16">
        <v>391504</v>
      </c>
    </row>
    <row r="19" spans="1:14" s="10" customFormat="1" x14ac:dyDescent="0.2">
      <c r="A19" s="58">
        <f>+'A Employer Allocation - No 158'!A20</f>
        <v>111</v>
      </c>
      <c r="B19" s="59" t="str">
        <f>'A Employer Allocation - No 158'!C20</f>
        <v>Supreme Court of Virginia</v>
      </c>
      <c r="C19" s="16">
        <v>4819277</v>
      </c>
      <c r="D19" s="16"/>
      <c r="E19" s="16">
        <v>365448</v>
      </c>
      <c r="F19" s="16">
        <v>148360</v>
      </c>
      <c r="G19" s="16">
        <v>0</v>
      </c>
      <c r="H19" s="16">
        <v>-193854</v>
      </c>
      <c r="I19" s="16">
        <v>-1021773</v>
      </c>
      <c r="J19" s="16">
        <v>0</v>
      </c>
      <c r="K19" s="16">
        <v>-135505</v>
      </c>
      <c r="L19" s="16">
        <v>-837324</v>
      </c>
      <c r="M19" s="16">
        <v>4907429</v>
      </c>
      <c r="N19" s="16">
        <v>4070105</v>
      </c>
    </row>
    <row r="20" spans="1:14" s="10" customFormat="1" x14ac:dyDescent="0.2">
      <c r="A20" s="58">
        <f>+'A Employer Allocation - No 158'!A21</f>
        <v>112</v>
      </c>
      <c r="B20" s="59" t="str">
        <f>'A Employer Allocation - No 158'!C21</f>
        <v>Judicial Inquiry And Rev Comm</v>
      </c>
      <c r="C20" s="16">
        <v>42883</v>
      </c>
      <c r="D20" s="16"/>
      <c r="E20" s="16">
        <v>3475</v>
      </c>
      <c r="F20" s="16">
        <v>1411</v>
      </c>
      <c r="G20" s="16">
        <v>0</v>
      </c>
      <c r="H20" s="16">
        <v>-1843</v>
      </c>
      <c r="I20" s="16">
        <v>-9717</v>
      </c>
      <c r="J20" s="16">
        <v>0</v>
      </c>
      <c r="K20" s="16">
        <v>-1289</v>
      </c>
      <c r="L20" s="16">
        <v>-7963</v>
      </c>
      <c r="M20" s="16">
        <v>46668</v>
      </c>
      <c r="N20" s="16">
        <v>38706</v>
      </c>
    </row>
    <row r="21" spans="1:14" s="10" customFormat="1" x14ac:dyDescent="0.2">
      <c r="A21" s="58">
        <f>+'A Employer Allocation - No 158'!A22</f>
        <v>113</v>
      </c>
      <c r="B21" s="59" t="str">
        <f>'A Employer Allocation - No 158'!C22</f>
        <v>Circuit Courts</v>
      </c>
      <c r="C21" s="16">
        <v>3194839</v>
      </c>
      <c r="D21" s="16"/>
      <c r="E21" s="16">
        <v>239796</v>
      </c>
      <c r="F21" s="16">
        <v>97349</v>
      </c>
      <c r="G21" s="16">
        <v>0</v>
      </c>
      <c r="H21" s="16">
        <v>-127201</v>
      </c>
      <c r="I21" s="16">
        <v>-670455</v>
      </c>
      <c r="J21" s="16">
        <v>0</v>
      </c>
      <c r="K21" s="16">
        <v>-88914</v>
      </c>
      <c r="L21" s="16">
        <v>-549425</v>
      </c>
      <c r="M21" s="16">
        <v>3220100</v>
      </c>
      <c r="N21" s="16">
        <v>2670675</v>
      </c>
    </row>
    <row r="22" spans="1:14" s="10" customFormat="1" x14ac:dyDescent="0.2">
      <c r="A22" s="58">
        <f>+'A Employer Allocation - No 158'!A23</f>
        <v>114</v>
      </c>
      <c r="B22" s="59" t="str">
        <f>'A Employer Allocation - No 158'!C23</f>
        <v>General District Courts</v>
      </c>
      <c r="C22" s="16">
        <v>15753944</v>
      </c>
      <c r="D22" s="16"/>
      <c r="E22" s="16">
        <v>1175350</v>
      </c>
      <c r="F22" s="16">
        <v>477152</v>
      </c>
      <c r="G22" s="16">
        <v>0</v>
      </c>
      <c r="H22" s="16">
        <v>-623470</v>
      </c>
      <c r="I22" s="16">
        <v>-3286214</v>
      </c>
      <c r="J22" s="16">
        <v>0</v>
      </c>
      <c r="K22" s="16">
        <v>-435808</v>
      </c>
      <c r="L22" s="16">
        <v>-2692990</v>
      </c>
      <c r="M22" s="16">
        <v>15783211</v>
      </c>
      <c r="N22" s="16">
        <v>13090221</v>
      </c>
    </row>
    <row r="23" spans="1:14" s="10" customFormat="1" x14ac:dyDescent="0.2">
      <c r="A23" s="58">
        <f>+'A Employer Allocation - No 158'!A24</f>
        <v>115</v>
      </c>
      <c r="B23" s="59" t="str">
        <f>'A Employer Allocation - No 158'!C24</f>
        <v>Juv and Dom Relations Dist Crt</v>
      </c>
      <c r="C23" s="16">
        <v>10808357</v>
      </c>
      <c r="D23" s="16"/>
      <c r="E23" s="16">
        <v>805650</v>
      </c>
      <c r="F23" s="16">
        <v>327067</v>
      </c>
      <c r="G23" s="16">
        <v>0</v>
      </c>
      <c r="H23" s="16">
        <v>-427361</v>
      </c>
      <c r="I23" s="16">
        <v>-2252553</v>
      </c>
      <c r="J23" s="16">
        <v>0</v>
      </c>
      <c r="K23" s="16">
        <v>-298727</v>
      </c>
      <c r="L23" s="16">
        <v>-1845924</v>
      </c>
      <c r="M23" s="16">
        <v>10818686</v>
      </c>
      <c r="N23" s="16">
        <v>8972761</v>
      </c>
    </row>
    <row r="24" spans="1:14" s="10" customFormat="1" x14ac:dyDescent="0.2">
      <c r="A24" s="58">
        <f>+'A Employer Allocation - No 158'!A25</f>
        <v>116</v>
      </c>
      <c r="B24" s="59" t="str">
        <f>'A Employer Allocation - No 158'!C25</f>
        <v>Combined District Courts</v>
      </c>
      <c r="C24" s="16">
        <v>3052963</v>
      </c>
      <c r="D24" s="16"/>
      <c r="E24" s="16">
        <v>234026</v>
      </c>
      <c r="F24" s="16">
        <v>95007</v>
      </c>
      <c r="G24" s="16">
        <v>0</v>
      </c>
      <c r="H24" s="16">
        <v>-124140</v>
      </c>
      <c r="I24" s="16">
        <v>-654324</v>
      </c>
      <c r="J24" s="16">
        <v>0</v>
      </c>
      <c r="K24" s="16">
        <v>-86775</v>
      </c>
      <c r="L24" s="16">
        <v>-536206</v>
      </c>
      <c r="M24" s="16">
        <v>3142624</v>
      </c>
      <c r="N24" s="16">
        <v>2606417</v>
      </c>
    </row>
    <row r="25" spans="1:14" s="10" customFormat="1" x14ac:dyDescent="0.2">
      <c r="A25" s="58">
        <f>+'A Employer Allocation - No 158'!A26</f>
        <v>117</v>
      </c>
      <c r="B25" s="59" t="str">
        <f>'A Employer Allocation - No 158'!C26</f>
        <v>Virginia State Bar</v>
      </c>
      <c r="C25" s="16">
        <v>1618163</v>
      </c>
      <c r="D25" s="16"/>
      <c r="E25" s="16">
        <v>126966</v>
      </c>
      <c r="F25" s="16">
        <v>51544</v>
      </c>
      <c r="G25" s="16">
        <v>0</v>
      </c>
      <c r="H25" s="16">
        <v>-67349</v>
      </c>
      <c r="I25" s="16">
        <v>-354989</v>
      </c>
      <c r="J25" s="16">
        <v>0</v>
      </c>
      <c r="K25" s="16">
        <v>-47078</v>
      </c>
      <c r="L25" s="16">
        <v>-290906</v>
      </c>
      <c r="M25" s="16">
        <v>1704959</v>
      </c>
      <c r="N25" s="16">
        <v>1414053</v>
      </c>
    </row>
    <row r="26" spans="1:14" s="10" customFormat="1" x14ac:dyDescent="0.2">
      <c r="A26" s="58">
        <f>+'A Employer Allocation - No 158'!A27</f>
        <v>119</v>
      </c>
      <c r="B26" s="59" t="str">
        <f>'A Employer Allocation - No 158'!C27</f>
        <v>Lieutenant Governor</v>
      </c>
      <c r="C26" s="16">
        <v>38877</v>
      </c>
      <c r="D26" s="16"/>
      <c r="E26" s="16">
        <v>2644</v>
      </c>
      <c r="F26" s="16">
        <v>1073</v>
      </c>
      <c r="G26" s="16">
        <v>0</v>
      </c>
      <c r="H26" s="16">
        <v>-1402</v>
      </c>
      <c r="I26" s="16">
        <v>-7391</v>
      </c>
      <c r="J26" s="16">
        <v>0</v>
      </c>
      <c r="K26" s="16">
        <v>-980</v>
      </c>
      <c r="L26" s="16">
        <v>-6056</v>
      </c>
      <c r="M26" s="16">
        <v>35500</v>
      </c>
      <c r="N26" s="16">
        <v>29443</v>
      </c>
    </row>
    <row r="27" spans="1:14" s="10" customFormat="1" x14ac:dyDescent="0.2">
      <c r="A27" s="58">
        <f>+'A Employer Allocation - No 158'!A28</f>
        <v>121</v>
      </c>
      <c r="B27" s="59" t="str">
        <f>'A Employer Allocation - No 158'!C28</f>
        <v>Office of the Governor</v>
      </c>
      <c r="C27" s="16">
        <v>468266</v>
      </c>
      <c r="D27" s="16"/>
      <c r="E27" s="16">
        <v>38218</v>
      </c>
      <c r="F27" s="16">
        <v>15515</v>
      </c>
      <c r="G27" s="16">
        <v>0</v>
      </c>
      <c r="H27" s="16">
        <v>-20273</v>
      </c>
      <c r="I27" s="16">
        <v>-106856</v>
      </c>
      <c r="J27" s="16">
        <v>0</v>
      </c>
      <c r="K27" s="16">
        <v>-14171</v>
      </c>
      <c r="L27" s="16">
        <v>-87567</v>
      </c>
      <c r="M27" s="16">
        <v>513216</v>
      </c>
      <c r="N27" s="16">
        <v>425649</v>
      </c>
    </row>
    <row r="28" spans="1:14" s="10" customFormat="1" x14ac:dyDescent="0.2">
      <c r="A28" s="58">
        <f>+'A Employer Allocation - No 158'!A29</f>
        <v>122</v>
      </c>
      <c r="B28" s="59" t="str">
        <f>'A Employer Allocation - No 158'!C29</f>
        <v>Dept of Planning and Budget</v>
      </c>
      <c r="C28" s="16">
        <v>776578</v>
      </c>
      <c r="D28" s="16"/>
      <c r="E28" s="16">
        <v>54959</v>
      </c>
      <c r="F28" s="16">
        <v>22311</v>
      </c>
      <c r="G28" s="16">
        <v>0</v>
      </c>
      <c r="H28" s="16">
        <v>-29153</v>
      </c>
      <c r="I28" s="16">
        <v>-153661</v>
      </c>
      <c r="J28" s="16">
        <v>0</v>
      </c>
      <c r="K28" s="16">
        <v>-20378</v>
      </c>
      <c r="L28" s="16">
        <v>-125922</v>
      </c>
      <c r="M28" s="16">
        <v>738012</v>
      </c>
      <c r="N28" s="16">
        <v>612090</v>
      </c>
    </row>
    <row r="29" spans="1:14" s="10" customFormat="1" x14ac:dyDescent="0.2">
      <c r="A29" s="58">
        <f>+'A Employer Allocation - No 158'!A30</f>
        <v>123</v>
      </c>
      <c r="B29" s="59" t="str">
        <f>'A Employer Allocation - No 158'!C30</f>
        <v>Dept of Military Affairs</v>
      </c>
      <c r="C29" s="16">
        <v>4272645</v>
      </c>
      <c r="D29" s="16"/>
      <c r="E29" s="16">
        <v>306362</v>
      </c>
      <c r="F29" s="16">
        <v>124373</v>
      </c>
      <c r="G29" s="16">
        <v>0</v>
      </c>
      <c r="H29" s="16">
        <v>-162511</v>
      </c>
      <c r="I29" s="16">
        <v>-856572</v>
      </c>
      <c r="J29" s="16">
        <v>0</v>
      </c>
      <c r="K29" s="16">
        <v>-113596</v>
      </c>
      <c r="L29" s="16">
        <v>-701944</v>
      </c>
      <c r="M29" s="16">
        <v>4113989</v>
      </c>
      <c r="N29" s="16">
        <v>3412045</v>
      </c>
    </row>
    <row r="30" spans="1:14" s="10" customFormat="1" x14ac:dyDescent="0.2">
      <c r="A30" s="58">
        <f>+'A Employer Allocation - No 158'!A31</f>
        <v>124</v>
      </c>
      <c r="B30" s="59" t="str">
        <f>'A Employer Allocation - No 158'!C31</f>
        <v xml:space="preserve">Governors Comm on Govt Reform </v>
      </c>
      <c r="C30" s="16">
        <v>0</v>
      </c>
      <c r="D30" s="16"/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</row>
    <row r="31" spans="1:14" s="10" customFormat="1" x14ac:dyDescent="0.2">
      <c r="A31" s="58">
        <f>+'A Employer Allocation - No 158'!A32</f>
        <v>125</v>
      </c>
      <c r="B31" s="59" t="str">
        <f>'A Employer Allocation - No 158'!C32</f>
        <v>Court of Appeals of Virginia</v>
      </c>
      <c r="C31" s="16">
        <v>1096433</v>
      </c>
      <c r="D31" s="16"/>
      <c r="E31" s="16">
        <v>85256</v>
      </c>
      <c r="F31" s="16">
        <v>34611</v>
      </c>
      <c r="G31" s="16">
        <v>0</v>
      </c>
      <c r="H31" s="16">
        <v>-45224</v>
      </c>
      <c r="I31" s="16">
        <v>-238371</v>
      </c>
      <c r="J31" s="16">
        <v>0</v>
      </c>
      <c r="K31" s="16">
        <v>-31612</v>
      </c>
      <c r="L31" s="16">
        <v>-195340</v>
      </c>
      <c r="M31" s="16">
        <v>1144862</v>
      </c>
      <c r="N31" s="16">
        <v>949521</v>
      </c>
    </row>
    <row r="32" spans="1:14" s="10" customFormat="1" x14ac:dyDescent="0.2">
      <c r="A32" s="58">
        <f>+'A Employer Allocation - No 158'!A33</f>
        <v>126</v>
      </c>
      <c r="B32" s="59" t="str">
        <f>'A Employer Allocation - No 158'!C33</f>
        <v>Gov Comm on Champion Schools</v>
      </c>
      <c r="C32" s="16">
        <v>0</v>
      </c>
      <c r="D32" s="16"/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</row>
    <row r="33" spans="1:14" s="10" customFormat="1" x14ac:dyDescent="0.2">
      <c r="A33" s="58">
        <f>+'A Employer Allocation - No 158'!A34</f>
        <v>127</v>
      </c>
      <c r="B33" s="59" t="str">
        <f>'A Employer Allocation - No 158'!C34</f>
        <v xml:space="preserve">Dept of Emergency Management  </v>
      </c>
      <c r="C33" s="16">
        <v>1860925</v>
      </c>
      <c r="D33" s="16"/>
      <c r="E33" s="16">
        <v>153761</v>
      </c>
      <c r="F33" s="16">
        <v>62422</v>
      </c>
      <c r="G33" s="16">
        <v>0</v>
      </c>
      <c r="H33" s="16">
        <v>-81563</v>
      </c>
      <c r="I33" s="16">
        <v>-429907</v>
      </c>
      <c r="J33" s="16">
        <v>0</v>
      </c>
      <c r="K33" s="16">
        <v>-57013</v>
      </c>
      <c r="L33" s="16">
        <v>-352300</v>
      </c>
      <c r="M33" s="16">
        <v>2064781</v>
      </c>
      <c r="N33" s="16">
        <v>1712481</v>
      </c>
    </row>
    <row r="34" spans="1:14" s="10" customFormat="1" x14ac:dyDescent="0.2">
      <c r="A34" s="58">
        <f>+'A Employer Allocation - No 158'!A35</f>
        <v>128</v>
      </c>
      <c r="B34" s="59" t="str">
        <f>'A Employer Allocation - No 158'!C35</f>
        <v xml:space="preserve">Virginia Veterans Care Center </v>
      </c>
      <c r="C34" s="16">
        <v>3724255</v>
      </c>
      <c r="D34" s="16"/>
      <c r="E34" s="16">
        <v>265345</v>
      </c>
      <c r="F34" s="16">
        <v>107721</v>
      </c>
      <c r="G34" s="16">
        <v>0</v>
      </c>
      <c r="H34" s="16">
        <v>-140754</v>
      </c>
      <c r="I34" s="16">
        <v>-741891</v>
      </c>
      <c r="J34" s="16">
        <v>0</v>
      </c>
      <c r="K34" s="16">
        <v>-98387</v>
      </c>
      <c r="L34" s="16">
        <v>-607966</v>
      </c>
      <c r="M34" s="16">
        <v>3563193</v>
      </c>
      <c r="N34" s="16">
        <v>2955228</v>
      </c>
    </row>
    <row r="35" spans="1:14" s="10" customFormat="1" x14ac:dyDescent="0.2">
      <c r="A35" s="58">
        <f>+'A Employer Allocation - No 158'!A36</f>
        <v>129</v>
      </c>
      <c r="B35" s="59" t="str">
        <f>'A Employer Allocation - No 158'!C36</f>
        <v>Dept of Human Resource Mgmt</v>
      </c>
      <c r="C35" s="16">
        <v>1685479</v>
      </c>
      <c r="D35" s="16"/>
      <c r="E35" s="16">
        <v>132506</v>
      </c>
      <c r="F35" s="16">
        <v>53793</v>
      </c>
      <c r="G35" s="16">
        <v>0</v>
      </c>
      <c r="H35" s="16">
        <v>-70289</v>
      </c>
      <c r="I35" s="16">
        <v>-370481</v>
      </c>
      <c r="J35" s="16">
        <v>0</v>
      </c>
      <c r="K35" s="16">
        <v>-49132</v>
      </c>
      <c r="L35" s="16">
        <v>-303603</v>
      </c>
      <c r="M35" s="16">
        <v>1779365</v>
      </c>
      <c r="N35" s="16">
        <v>1475763</v>
      </c>
    </row>
    <row r="36" spans="1:14" s="10" customFormat="1" x14ac:dyDescent="0.2">
      <c r="A36" s="58">
        <f>+'A Employer Allocation - No 158'!A37</f>
        <v>131</v>
      </c>
      <c r="B36" s="59" t="str">
        <f>'A Employer Allocation - No 158'!C37</f>
        <v>Dept of Veterans Affairs</v>
      </c>
      <c r="C36" s="16">
        <v>0</v>
      </c>
      <c r="D36" s="16"/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</row>
    <row r="37" spans="1:14" s="10" customFormat="1" x14ac:dyDescent="0.2">
      <c r="A37" s="58">
        <f>+'A Employer Allocation - No 158'!A38</f>
        <v>132</v>
      </c>
      <c r="B37" s="59" t="str">
        <f>'A Employer Allocation - No 158'!C38</f>
        <v>State Board of Elections</v>
      </c>
      <c r="C37" s="16">
        <v>437287</v>
      </c>
      <c r="D37" s="16"/>
      <c r="E37" s="16">
        <v>38433</v>
      </c>
      <c r="F37" s="16">
        <v>15603</v>
      </c>
      <c r="G37" s="16">
        <v>0</v>
      </c>
      <c r="H37" s="16">
        <v>-20387</v>
      </c>
      <c r="I37" s="16">
        <v>-107457</v>
      </c>
      <c r="J37" s="16">
        <v>0</v>
      </c>
      <c r="K37" s="16">
        <v>-14251</v>
      </c>
      <c r="L37" s="16">
        <v>-88059</v>
      </c>
      <c r="M37" s="16">
        <v>516101</v>
      </c>
      <c r="N37" s="16">
        <v>428042</v>
      </c>
    </row>
    <row r="38" spans="1:14" s="10" customFormat="1" x14ac:dyDescent="0.2">
      <c r="A38" s="58">
        <f>+'A Employer Allocation - No 158'!A39</f>
        <v>133</v>
      </c>
      <c r="B38" s="59" t="str">
        <f>'A Employer Allocation - No 158'!C39</f>
        <v>Auditor of Public Accounts</v>
      </c>
      <c r="C38" s="16">
        <v>1809390</v>
      </c>
      <c r="D38" s="16"/>
      <c r="E38" s="16">
        <v>134181</v>
      </c>
      <c r="F38" s="16">
        <v>54473</v>
      </c>
      <c r="G38" s="16">
        <v>0</v>
      </c>
      <c r="H38" s="16">
        <v>-71177</v>
      </c>
      <c r="I38" s="16">
        <v>-375162</v>
      </c>
      <c r="J38" s="16">
        <v>0</v>
      </c>
      <c r="K38" s="16">
        <v>-49753</v>
      </c>
      <c r="L38" s="16">
        <v>-307438</v>
      </c>
      <c r="M38" s="16">
        <v>1801849</v>
      </c>
      <c r="N38" s="16">
        <v>1494411</v>
      </c>
    </row>
    <row r="39" spans="1:14" s="10" customFormat="1" x14ac:dyDescent="0.2">
      <c r="A39" s="58">
        <f>+'A Employer Allocation - No 158'!A40</f>
        <v>135</v>
      </c>
      <c r="B39" s="59" t="str">
        <f>'A Employer Allocation - No 158'!C40</f>
        <v>Va Inform Providers Net Auth</v>
      </c>
      <c r="C39" s="16">
        <v>0</v>
      </c>
      <c r="D39" s="16"/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</row>
    <row r="40" spans="1:14" s="10" customFormat="1" x14ac:dyDescent="0.2">
      <c r="A40" s="58">
        <f>+'A Employer Allocation - No 158'!A41</f>
        <v>136</v>
      </c>
      <c r="B40" s="59" t="str">
        <f>'A Employer Allocation - No 158'!C41</f>
        <v xml:space="preserve">Va Information Technologies   </v>
      </c>
      <c r="C40" s="16">
        <v>3832916</v>
      </c>
      <c r="D40" s="16"/>
      <c r="E40" s="16">
        <v>279293</v>
      </c>
      <c r="F40" s="16">
        <v>113384</v>
      </c>
      <c r="G40" s="16">
        <v>0</v>
      </c>
      <c r="H40" s="16">
        <v>-148152</v>
      </c>
      <c r="I40" s="16">
        <v>-780888</v>
      </c>
      <c r="J40" s="16">
        <v>0</v>
      </c>
      <c r="K40" s="16">
        <v>-103559</v>
      </c>
      <c r="L40" s="16">
        <v>-639922</v>
      </c>
      <c r="M40" s="16">
        <v>3750491</v>
      </c>
      <c r="N40" s="16">
        <v>3110569</v>
      </c>
    </row>
    <row r="41" spans="1:14" s="10" customFormat="1" x14ac:dyDescent="0.2">
      <c r="A41" s="58">
        <f>+'A Employer Allocation - No 158'!A42</f>
        <v>137</v>
      </c>
      <c r="B41" s="59" t="str">
        <f>'A Employer Allocation - No 158'!C42</f>
        <v>Dept of Technology Planning</v>
      </c>
      <c r="C41" s="16">
        <v>0</v>
      </c>
      <c r="D41" s="16"/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</row>
    <row r="42" spans="1:14" s="10" customFormat="1" x14ac:dyDescent="0.2">
      <c r="A42" s="58">
        <f>+'A Employer Allocation - No 158'!A43</f>
        <v>138</v>
      </c>
      <c r="B42" s="59" t="str">
        <f>'A Employer Allocation - No 158'!C43</f>
        <v>Dept of Information Technology</v>
      </c>
      <c r="C42" s="16">
        <v>0</v>
      </c>
      <c r="D42" s="16"/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</row>
    <row r="43" spans="1:14" s="10" customFormat="1" x14ac:dyDescent="0.2">
      <c r="A43" s="58">
        <f>+'A Employer Allocation - No 158'!A44</f>
        <v>140</v>
      </c>
      <c r="B43" s="59" t="str">
        <f>'A Employer Allocation - No 158'!C44</f>
        <v>Dept of Criminal Justice Svcs</v>
      </c>
      <c r="C43" s="16">
        <v>1795594</v>
      </c>
      <c r="D43" s="16"/>
      <c r="E43" s="16">
        <v>139442</v>
      </c>
      <c r="F43" s="16">
        <v>56609</v>
      </c>
      <c r="G43" s="16">
        <v>0</v>
      </c>
      <c r="H43" s="16">
        <v>-73968</v>
      </c>
      <c r="I43" s="16">
        <v>-389873</v>
      </c>
      <c r="J43" s="16">
        <v>0</v>
      </c>
      <c r="K43" s="16">
        <v>-51704</v>
      </c>
      <c r="L43" s="16">
        <v>-319494</v>
      </c>
      <c r="M43" s="16">
        <v>1872506</v>
      </c>
      <c r="N43" s="16">
        <v>1553012</v>
      </c>
    </row>
    <row r="44" spans="1:14" s="10" customFormat="1" x14ac:dyDescent="0.2">
      <c r="A44" s="58">
        <f>+'A Employer Allocation - No 158'!A45</f>
        <v>141</v>
      </c>
      <c r="B44" s="59" t="str">
        <f>'A Employer Allocation - No 158'!C45</f>
        <v>Attorney General &amp; Dept of Law</v>
      </c>
      <c r="C44" s="16">
        <v>6845979</v>
      </c>
      <c r="D44" s="16"/>
      <c r="E44" s="16">
        <v>518749</v>
      </c>
      <c r="F44" s="16">
        <v>210595</v>
      </c>
      <c r="G44" s="16">
        <v>0</v>
      </c>
      <c r="H44" s="16">
        <v>-275173</v>
      </c>
      <c r="I44" s="16">
        <v>-1450395</v>
      </c>
      <c r="J44" s="16">
        <v>0</v>
      </c>
      <c r="K44" s="16">
        <v>-192347</v>
      </c>
      <c r="L44" s="16">
        <v>-1188571</v>
      </c>
      <c r="M44" s="16">
        <v>6966036</v>
      </c>
      <c r="N44" s="16">
        <v>5777465</v>
      </c>
    </row>
    <row r="45" spans="1:14" s="10" customFormat="1" x14ac:dyDescent="0.2">
      <c r="A45" s="58">
        <f>+'A Employer Allocation - No 158'!A46</f>
        <v>142</v>
      </c>
      <c r="B45" s="59" t="str">
        <f>'A Employer Allocation - No 158'!C46</f>
        <v xml:space="preserve">Virginia Crime Commission     </v>
      </c>
      <c r="C45" s="16">
        <v>0</v>
      </c>
      <c r="D45" s="16"/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</row>
    <row r="46" spans="1:14" s="10" customFormat="1" x14ac:dyDescent="0.2">
      <c r="A46" s="58">
        <f>+'A Employer Allocation - No 158'!A47</f>
        <v>143</v>
      </c>
      <c r="B46" s="59" t="str">
        <f>'A Employer Allocation - No 158'!C47</f>
        <v>Div of Debt Collection</v>
      </c>
      <c r="C46" s="16">
        <v>473936</v>
      </c>
      <c r="D46" s="16"/>
      <c r="E46" s="16">
        <v>32313</v>
      </c>
      <c r="F46" s="16">
        <v>13118</v>
      </c>
      <c r="G46" s="16">
        <v>0</v>
      </c>
      <c r="H46" s="16">
        <v>-17141</v>
      </c>
      <c r="I46" s="16">
        <v>-90345</v>
      </c>
      <c r="J46" s="16">
        <v>0</v>
      </c>
      <c r="K46" s="16">
        <v>-11981</v>
      </c>
      <c r="L46" s="16">
        <v>-74036</v>
      </c>
      <c r="M46" s="16">
        <v>433914</v>
      </c>
      <c r="N46" s="16">
        <v>359878</v>
      </c>
    </row>
    <row r="47" spans="1:14" s="10" customFormat="1" x14ac:dyDescent="0.2">
      <c r="A47" s="58">
        <f>+'A Employer Allocation - No 158'!A48</f>
        <v>146</v>
      </c>
      <c r="B47" s="59" t="str">
        <f>'A Employer Allocation - No 158'!C48</f>
        <v>The Science Museum of Virginia</v>
      </c>
      <c r="C47" s="16">
        <v>1023796</v>
      </c>
      <c r="D47" s="16"/>
      <c r="E47" s="16">
        <v>75953</v>
      </c>
      <c r="F47" s="16">
        <v>30834</v>
      </c>
      <c r="G47" s="16">
        <v>0</v>
      </c>
      <c r="H47" s="16">
        <v>-40290</v>
      </c>
      <c r="I47" s="16">
        <v>-212360</v>
      </c>
      <c r="J47" s="16">
        <v>0</v>
      </c>
      <c r="K47" s="16">
        <v>-28163</v>
      </c>
      <c r="L47" s="16">
        <v>-174026</v>
      </c>
      <c r="M47" s="16">
        <v>1019936</v>
      </c>
      <c r="N47" s="16">
        <v>845911</v>
      </c>
    </row>
    <row r="48" spans="1:14" s="10" customFormat="1" x14ac:dyDescent="0.2">
      <c r="A48" s="58">
        <f>+'A Employer Allocation - No 158'!A49</f>
        <v>147</v>
      </c>
      <c r="B48" s="59" t="str">
        <f>'A Employer Allocation - No 158'!C49</f>
        <v>Office State Inspector General</v>
      </c>
      <c r="C48" s="16">
        <v>561620</v>
      </c>
      <c r="D48" s="16"/>
      <c r="E48" s="16">
        <v>45006</v>
      </c>
      <c r="F48" s="16">
        <v>18271</v>
      </c>
      <c r="G48" s="16">
        <v>0</v>
      </c>
      <c r="H48" s="16">
        <v>-23873</v>
      </c>
      <c r="I48" s="16">
        <v>-125833</v>
      </c>
      <c r="J48" s="16">
        <v>0</v>
      </c>
      <c r="K48" s="16">
        <v>-16688</v>
      </c>
      <c r="L48" s="16">
        <v>-103117</v>
      </c>
      <c r="M48" s="16">
        <v>604358</v>
      </c>
      <c r="N48" s="16">
        <v>501240</v>
      </c>
    </row>
    <row r="49" spans="1:14" s="10" customFormat="1" x14ac:dyDescent="0.2">
      <c r="A49" s="58">
        <f>+'A Employer Allocation - No 158'!A50</f>
        <v>148</v>
      </c>
      <c r="B49" s="59" t="str">
        <f>'A Employer Allocation - No 158'!C50</f>
        <v>Virginia Comm for the Arts</v>
      </c>
      <c r="C49" s="16">
        <v>95200</v>
      </c>
      <c r="D49" s="16"/>
      <c r="E49" s="16">
        <v>6615</v>
      </c>
      <c r="F49" s="16">
        <v>2686</v>
      </c>
      <c r="G49" s="16">
        <v>0</v>
      </c>
      <c r="H49" s="16">
        <v>-3509</v>
      </c>
      <c r="I49" s="16">
        <v>-18496</v>
      </c>
      <c r="J49" s="16">
        <v>0</v>
      </c>
      <c r="K49" s="16">
        <v>-2453</v>
      </c>
      <c r="L49" s="16">
        <v>-15157</v>
      </c>
      <c r="M49" s="16">
        <v>88832</v>
      </c>
      <c r="N49" s="16">
        <v>73675</v>
      </c>
    </row>
    <row r="50" spans="1:14" s="10" customFormat="1" x14ac:dyDescent="0.2">
      <c r="A50" s="58">
        <f>+'A Employer Allocation - No 158'!A51</f>
        <v>149</v>
      </c>
      <c r="B50" s="59" t="str">
        <f>'A Employer Allocation - No 158'!C51</f>
        <v xml:space="preserve">Admin of Health Insurance     </v>
      </c>
      <c r="C50" s="16">
        <v>0</v>
      </c>
      <c r="D50" s="16"/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</row>
    <row r="51" spans="1:14" s="10" customFormat="1" x14ac:dyDescent="0.2">
      <c r="A51" s="58">
        <f>+'A Employer Allocation - No 158'!A52</f>
        <v>150</v>
      </c>
      <c r="B51" s="59" t="str">
        <f>'A Employer Allocation - No 158'!C52</f>
        <v xml:space="preserve">Dept of the St Internal Audit </v>
      </c>
      <c r="C51" s="16">
        <v>0</v>
      </c>
      <c r="D51" s="16"/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</row>
    <row r="52" spans="1:14" s="10" customFormat="1" x14ac:dyDescent="0.2">
      <c r="A52" s="58">
        <f>+'A Employer Allocation - No 158'!A53</f>
        <v>151</v>
      </c>
      <c r="B52" s="59" t="str">
        <f>'A Employer Allocation - No 158'!C53</f>
        <v>Dept of Accounts</v>
      </c>
      <c r="C52" s="16">
        <v>2464321</v>
      </c>
      <c r="D52" s="16"/>
      <c r="E52" s="16">
        <v>194959</v>
      </c>
      <c r="F52" s="16">
        <v>79147</v>
      </c>
      <c r="G52" s="16">
        <v>0</v>
      </c>
      <c r="H52" s="16">
        <v>-103417</v>
      </c>
      <c r="I52" s="16">
        <v>-545095</v>
      </c>
      <c r="J52" s="16">
        <v>0</v>
      </c>
      <c r="K52" s="16">
        <v>-72289</v>
      </c>
      <c r="L52" s="16">
        <v>-446695</v>
      </c>
      <c r="M52" s="16">
        <v>2618014</v>
      </c>
      <c r="N52" s="16">
        <v>2171319</v>
      </c>
    </row>
    <row r="53" spans="1:14" s="10" customFormat="1" x14ac:dyDescent="0.2">
      <c r="A53" s="58">
        <f>+'A Employer Allocation - No 158'!A54</f>
        <v>152</v>
      </c>
      <c r="B53" s="59" t="str">
        <f>'A Employer Allocation - No 158'!C54</f>
        <v>Dept of the Treasury</v>
      </c>
      <c r="C53" s="16">
        <v>1684606</v>
      </c>
      <c r="D53" s="16"/>
      <c r="E53" s="16">
        <v>126398</v>
      </c>
      <c r="F53" s="16">
        <v>51313</v>
      </c>
      <c r="G53" s="16">
        <v>0</v>
      </c>
      <c r="H53" s="16">
        <v>-67048</v>
      </c>
      <c r="I53" s="16">
        <v>-353401</v>
      </c>
      <c r="J53" s="16">
        <v>0</v>
      </c>
      <c r="K53" s="16">
        <v>-46867</v>
      </c>
      <c r="L53" s="16">
        <v>-289605</v>
      </c>
      <c r="M53" s="16">
        <v>1697334</v>
      </c>
      <c r="N53" s="16">
        <v>1407729</v>
      </c>
    </row>
    <row r="54" spans="1:14" s="10" customFormat="1" x14ac:dyDescent="0.2">
      <c r="A54" s="58">
        <f>+'A Employer Allocation - No 158'!A55</f>
        <v>154</v>
      </c>
      <c r="B54" s="59" t="str">
        <f>'A Employer Allocation - No 158'!C55</f>
        <v>Dept of Motor Vehicles</v>
      </c>
      <c r="C54" s="16">
        <v>30231245</v>
      </c>
      <c r="D54" s="16"/>
      <c r="E54" s="16">
        <v>2250993</v>
      </c>
      <c r="F54" s="16">
        <v>913827</v>
      </c>
      <c r="G54" s="16">
        <v>0</v>
      </c>
      <c r="H54" s="16">
        <v>-1194050</v>
      </c>
      <c r="I54" s="16">
        <v>-6293651</v>
      </c>
      <c r="J54" s="16">
        <v>0</v>
      </c>
      <c r="K54" s="16">
        <v>-834646</v>
      </c>
      <c r="L54" s="16">
        <v>-5157527</v>
      </c>
      <c r="M54" s="16">
        <v>30227492</v>
      </c>
      <c r="N54" s="16">
        <v>25069964</v>
      </c>
    </row>
    <row r="55" spans="1:14" s="10" customFormat="1" x14ac:dyDescent="0.2">
      <c r="A55" s="58">
        <f>+'A Employer Allocation - No 158'!A56</f>
        <v>156</v>
      </c>
      <c r="B55" s="59" t="str">
        <f>'A Employer Allocation - No 158'!C56</f>
        <v>Dept of State Police</v>
      </c>
      <c r="C55" s="16">
        <v>52049697</v>
      </c>
      <c r="D55" s="16"/>
      <c r="E55" s="16">
        <v>3806169</v>
      </c>
      <c r="F55" s="16">
        <v>1545176</v>
      </c>
      <c r="G55" s="16">
        <v>0</v>
      </c>
      <c r="H55" s="16">
        <v>-2019001</v>
      </c>
      <c r="I55" s="16">
        <v>-10641839</v>
      </c>
      <c r="J55" s="16">
        <v>0</v>
      </c>
      <c r="K55" s="16">
        <v>-1411291</v>
      </c>
      <c r="L55" s="16">
        <v>-8720786</v>
      </c>
      <c r="M55" s="16">
        <v>51111210</v>
      </c>
      <c r="N55" s="16">
        <v>42390425</v>
      </c>
    </row>
    <row r="56" spans="1:14" s="10" customFormat="1" x14ac:dyDescent="0.2">
      <c r="A56" s="58">
        <f>+'A Employer Allocation - No 158'!A57</f>
        <v>157</v>
      </c>
      <c r="B56" s="59" t="str">
        <f>'A Employer Allocation - No 158'!C57</f>
        <v>Compensation Board</v>
      </c>
      <c r="C56" s="16">
        <v>262606</v>
      </c>
      <c r="D56" s="16"/>
      <c r="E56" s="16">
        <v>17162</v>
      </c>
      <c r="F56" s="16">
        <v>6967</v>
      </c>
      <c r="G56" s="16">
        <v>0</v>
      </c>
      <c r="H56" s="16">
        <v>-9104</v>
      </c>
      <c r="I56" s="16">
        <v>-47985</v>
      </c>
      <c r="J56" s="16">
        <v>0</v>
      </c>
      <c r="K56" s="16">
        <v>-6364</v>
      </c>
      <c r="L56" s="16">
        <v>-39324</v>
      </c>
      <c r="M56" s="16">
        <v>230463</v>
      </c>
      <c r="N56" s="16">
        <v>191141</v>
      </c>
    </row>
    <row r="57" spans="1:14" s="10" customFormat="1" x14ac:dyDescent="0.2">
      <c r="A57" s="58">
        <f>+'A Employer Allocation - No 158'!A58</f>
        <v>158</v>
      </c>
      <c r="B57" s="59" t="str">
        <f>'A Employer Allocation - No 158'!C58</f>
        <v>Virginia Retirement System1</v>
      </c>
      <c r="C57" s="16">
        <v>0</v>
      </c>
      <c r="D57" s="16"/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</row>
    <row r="58" spans="1:14" s="10" customFormat="1" x14ac:dyDescent="0.2">
      <c r="A58" s="58">
        <f>+'A Employer Allocation - No 158'!A59</f>
        <v>160</v>
      </c>
      <c r="B58" s="59" t="str">
        <f>'A Employer Allocation - No 158'!C59</f>
        <v>Va Crim Sentencing Commission</v>
      </c>
      <c r="C58" s="16">
        <v>138034</v>
      </c>
      <c r="D58" s="16"/>
      <c r="E58" s="16">
        <v>10270</v>
      </c>
      <c r="F58" s="16">
        <v>4169</v>
      </c>
      <c r="G58" s="16">
        <v>0</v>
      </c>
      <c r="H58" s="16">
        <v>-5448</v>
      </c>
      <c r="I58" s="16">
        <v>-28716</v>
      </c>
      <c r="J58" s="16">
        <v>0</v>
      </c>
      <c r="K58" s="16">
        <v>-3808</v>
      </c>
      <c r="L58" s="16">
        <v>-23533</v>
      </c>
      <c r="M58" s="16">
        <v>137917</v>
      </c>
      <c r="N58" s="16">
        <v>114385</v>
      </c>
    </row>
    <row r="59" spans="1:14" s="10" customFormat="1" x14ac:dyDescent="0.2">
      <c r="A59" s="58">
        <f>+'A Employer Allocation - No 158'!A60</f>
        <v>161</v>
      </c>
      <c r="B59" s="59" t="str">
        <f>'A Employer Allocation - No 158'!C60</f>
        <v>Dept of Taxation</v>
      </c>
      <c r="C59" s="16">
        <v>13743777</v>
      </c>
      <c r="D59" s="16"/>
      <c r="E59" s="16">
        <v>1045544</v>
      </c>
      <c r="F59" s="16">
        <v>424455</v>
      </c>
      <c r="G59" s="16">
        <v>0</v>
      </c>
      <c r="H59" s="16">
        <v>-554614</v>
      </c>
      <c r="I59" s="16">
        <v>-2923283</v>
      </c>
      <c r="J59" s="16">
        <v>0</v>
      </c>
      <c r="K59" s="16">
        <v>-387678</v>
      </c>
      <c r="L59" s="16">
        <v>-2395576</v>
      </c>
      <c r="M59" s="16">
        <v>14040106</v>
      </c>
      <c r="N59" s="16">
        <v>11644530</v>
      </c>
    </row>
    <row r="60" spans="1:14" s="10" customFormat="1" x14ac:dyDescent="0.2">
      <c r="A60" s="58">
        <f>+'A Employer Allocation - No 158'!A61</f>
        <v>162</v>
      </c>
      <c r="B60" s="59" t="str">
        <f>'A Employer Allocation - No 158'!C61</f>
        <v>Dept Accounts Transfer Payments</v>
      </c>
      <c r="C60" s="16">
        <v>28161</v>
      </c>
      <c r="D60" s="16"/>
      <c r="E60" s="16">
        <v>2109</v>
      </c>
      <c r="F60" s="16">
        <v>856</v>
      </c>
      <c r="G60" s="16">
        <v>0</v>
      </c>
      <c r="H60" s="16">
        <v>-1118</v>
      </c>
      <c r="I60" s="16">
        <v>-5895</v>
      </c>
      <c r="J60" s="16">
        <v>0</v>
      </c>
      <c r="K60" s="16">
        <v>-782</v>
      </c>
      <c r="L60" s="16">
        <v>-4830</v>
      </c>
      <c r="M60" s="16">
        <v>28314</v>
      </c>
      <c r="N60" s="16">
        <v>23483</v>
      </c>
    </row>
    <row r="61" spans="1:14" s="10" customFormat="1" x14ac:dyDescent="0.2">
      <c r="A61" s="58">
        <f>+'A Employer Allocation - No 158'!A62</f>
        <v>163</v>
      </c>
      <c r="B61" s="59" t="str">
        <f>'A Employer Allocation - No 158'!C62</f>
        <v>Dept for the Aging</v>
      </c>
      <c r="C61" s="16">
        <v>0</v>
      </c>
      <c r="D61" s="16"/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</row>
    <row r="62" spans="1:14" s="10" customFormat="1" x14ac:dyDescent="0.2">
      <c r="A62" s="58">
        <f>+'A Employer Allocation - No 158'!A63</f>
        <v>164</v>
      </c>
      <c r="B62" s="59" t="str">
        <f>'A Employer Allocation - No 158'!C63</f>
        <v>Virginia Management Fellows Program Administration</v>
      </c>
      <c r="C62" s="16">
        <v>0</v>
      </c>
      <c r="D62" s="16"/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</row>
    <row r="63" spans="1:14" s="10" customFormat="1" x14ac:dyDescent="0.2">
      <c r="A63" s="58">
        <f>+'A Employer Allocation - No 158'!A64</f>
        <v>165</v>
      </c>
      <c r="B63" s="59" t="str">
        <f>'A Employer Allocation - No 158'!C64</f>
        <v>Dept of Housing and Comm Dev</v>
      </c>
      <c r="C63" s="16">
        <v>1566456</v>
      </c>
      <c r="D63" s="16"/>
      <c r="E63" s="16">
        <v>115556</v>
      </c>
      <c r="F63" s="16">
        <v>46912</v>
      </c>
      <c r="G63" s="16">
        <v>0</v>
      </c>
      <c r="H63" s="16">
        <v>-61297</v>
      </c>
      <c r="I63" s="16">
        <v>-323087</v>
      </c>
      <c r="J63" s="16">
        <v>0</v>
      </c>
      <c r="K63" s="16">
        <v>-42847</v>
      </c>
      <c r="L63" s="16">
        <v>-264763</v>
      </c>
      <c r="M63" s="16">
        <v>1551742</v>
      </c>
      <c r="N63" s="16">
        <v>1286978</v>
      </c>
    </row>
    <row r="64" spans="1:14" s="10" customFormat="1" x14ac:dyDescent="0.2">
      <c r="A64" s="58">
        <f>+'A Employer Allocation - No 158'!A65</f>
        <v>166</v>
      </c>
      <c r="B64" s="59" t="str">
        <f>'A Employer Allocation - No 158'!C65</f>
        <v>Secretary of the Commonwealth</v>
      </c>
      <c r="C64" s="16">
        <v>304958</v>
      </c>
      <c r="D64" s="16"/>
      <c r="E64" s="16">
        <v>22779</v>
      </c>
      <c r="F64" s="16">
        <v>9248</v>
      </c>
      <c r="G64" s="16">
        <v>0</v>
      </c>
      <c r="H64" s="16">
        <v>-12083</v>
      </c>
      <c r="I64" s="16">
        <v>-63690</v>
      </c>
      <c r="J64" s="16">
        <v>0</v>
      </c>
      <c r="K64" s="16">
        <v>-8446</v>
      </c>
      <c r="L64" s="16">
        <v>-52192</v>
      </c>
      <c r="M64" s="16">
        <v>305893</v>
      </c>
      <c r="N64" s="16">
        <v>253700</v>
      </c>
    </row>
    <row r="65" spans="1:14" s="10" customFormat="1" x14ac:dyDescent="0.2">
      <c r="A65" s="58">
        <f>+'A Employer Allocation - No 158'!A66</f>
        <v>169</v>
      </c>
      <c r="B65" s="59" t="str">
        <f>'A Employer Allocation - No 158'!C66</f>
        <v xml:space="preserve">Commonwealth Competition Coun </v>
      </c>
      <c r="C65" s="16">
        <v>0</v>
      </c>
      <c r="D65" s="16"/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</row>
    <row r="66" spans="1:14" s="10" customFormat="1" x14ac:dyDescent="0.2">
      <c r="A66" s="58">
        <f>+'A Employer Allocation - No 158'!A67</f>
        <v>170</v>
      </c>
      <c r="B66" s="59" t="str">
        <f>'A Employer Allocation - No 158'!C67</f>
        <v xml:space="preserve">Human Rights Council          </v>
      </c>
      <c r="C66" s="16">
        <v>0</v>
      </c>
      <c r="D66" s="16"/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</row>
    <row r="67" spans="1:14" s="10" customFormat="1" x14ac:dyDescent="0.2">
      <c r="A67" s="58">
        <f>+'A Employer Allocation - No 158'!A68</f>
        <v>171</v>
      </c>
      <c r="B67" s="59" t="str">
        <f>'A Employer Allocation - No 158'!C68</f>
        <v>State Corporation Commission</v>
      </c>
      <c r="C67" s="16">
        <v>11424896</v>
      </c>
      <c r="D67" s="16"/>
      <c r="E67" s="16">
        <v>867303</v>
      </c>
      <c r="F67" s="16">
        <v>352096</v>
      </c>
      <c r="G67" s="16">
        <v>0</v>
      </c>
      <c r="H67" s="16">
        <v>-460065</v>
      </c>
      <c r="I67" s="16">
        <v>-2424931</v>
      </c>
      <c r="J67" s="16">
        <v>0</v>
      </c>
      <c r="K67" s="16">
        <v>-321587</v>
      </c>
      <c r="L67" s="16">
        <v>-1987184</v>
      </c>
      <c r="M67" s="16">
        <v>11646593</v>
      </c>
      <c r="N67" s="16">
        <v>9659408</v>
      </c>
    </row>
    <row r="68" spans="1:14" s="10" customFormat="1" x14ac:dyDescent="0.2">
      <c r="A68" s="58">
        <f>+'A Employer Allocation - No 158'!A69</f>
        <v>172</v>
      </c>
      <c r="B68" s="59" t="str">
        <f>'A Employer Allocation - No 158'!C69</f>
        <v>State Lottery Department</v>
      </c>
      <c r="C68" s="16">
        <v>4997754</v>
      </c>
      <c r="D68" s="16"/>
      <c r="E68" s="16">
        <v>370497</v>
      </c>
      <c r="F68" s="16">
        <v>150409</v>
      </c>
      <c r="G68" s="16">
        <v>0</v>
      </c>
      <c r="H68" s="16">
        <v>-196532</v>
      </c>
      <c r="I68" s="16">
        <v>-1035888</v>
      </c>
      <c r="J68" s="16">
        <v>0</v>
      </c>
      <c r="K68" s="16">
        <v>-137377</v>
      </c>
      <c r="L68" s="16">
        <v>-848891</v>
      </c>
      <c r="M68" s="16">
        <v>4975220</v>
      </c>
      <c r="N68" s="16">
        <v>4126329</v>
      </c>
    </row>
    <row r="69" spans="1:14" s="10" customFormat="1" x14ac:dyDescent="0.2">
      <c r="A69" s="58">
        <f>+'A Employer Allocation - No 158'!A70</f>
        <v>173</v>
      </c>
      <c r="B69" s="59" t="str">
        <f>'A Employer Allocation - No 158'!C70</f>
        <v xml:space="preserve">Dept of Charitable Gaming     </v>
      </c>
      <c r="C69" s="16">
        <v>0</v>
      </c>
      <c r="D69" s="16"/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</row>
    <row r="70" spans="1:14" s="10" customFormat="1" x14ac:dyDescent="0.2">
      <c r="A70" s="58">
        <f>+'A Employer Allocation - No 158'!A71</f>
        <v>174</v>
      </c>
      <c r="B70" s="59" t="str">
        <f>'A Employer Allocation - No 158'!C71</f>
        <v>Virginia College Savings Plan</v>
      </c>
      <c r="C70" s="16">
        <v>1773629</v>
      </c>
      <c r="D70" s="16"/>
      <c r="E70" s="16">
        <v>135600</v>
      </c>
      <c r="F70" s="16">
        <v>55049</v>
      </c>
      <c r="G70" s="16">
        <v>0</v>
      </c>
      <c r="H70" s="16">
        <v>-71930</v>
      </c>
      <c r="I70" s="16">
        <v>-379130</v>
      </c>
      <c r="J70" s="16">
        <v>0</v>
      </c>
      <c r="K70" s="16">
        <v>-50279</v>
      </c>
      <c r="L70" s="16">
        <v>-310690</v>
      </c>
      <c r="M70" s="16">
        <v>1820907</v>
      </c>
      <c r="N70" s="16">
        <v>1510217</v>
      </c>
    </row>
    <row r="71" spans="1:14" s="10" customFormat="1" x14ac:dyDescent="0.2">
      <c r="A71" s="58">
        <f>+'A Employer Allocation - No 158'!A72</f>
        <v>175</v>
      </c>
      <c r="B71" s="59" t="str">
        <f>'A Employer Allocation - No 158'!C72</f>
        <v>Va Off Protection &amp; Advocacy</v>
      </c>
      <c r="C71" s="16">
        <v>0</v>
      </c>
      <c r="D71" s="16"/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</row>
    <row r="72" spans="1:14" s="10" customFormat="1" x14ac:dyDescent="0.2">
      <c r="A72" s="58">
        <f>+'A Employer Allocation - No 158'!A73</f>
        <v>180</v>
      </c>
      <c r="B72" s="59" t="str">
        <f>'A Employer Allocation - No 158'!C73</f>
        <v>Secretary of Administration</v>
      </c>
      <c r="C72" s="16">
        <v>125478</v>
      </c>
      <c r="D72" s="16"/>
      <c r="E72" s="16">
        <v>9531</v>
      </c>
      <c r="F72" s="16">
        <v>3869</v>
      </c>
      <c r="G72" s="16">
        <v>0</v>
      </c>
      <c r="H72" s="16">
        <v>-5056</v>
      </c>
      <c r="I72" s="16">
        <v>-26649</v>
      </c>
      <c r="J72" s="16">
        <v>0</v>
      </c>
      <c r="K72" s="16">
        <v>-3534</v>
      </c>
      <c r="L72" s="16">
        <v>-21839</v>
      </c>
      <c r="M72" s="16">
        <v>127993</v>
      </c>
      <c r="N72" s="16">
        <v>106154</v>
      </c>
    </row>
    <row r="73" spans="1:14" s="10" customFormat="1" x14ac:dyDescent="0.2">
      <c r="A73" s="58">
        <f>+'A Employer Allocation - No 158'!A74</f>
        <v>181</v>
      </c>
      <c r="B73" s="59" t="str">
        <f>'A Employer Allocation - No 158'!C74</f>
        <v>Dept of Labor and Industry</v>
      </c>
      <c r="C73" s="16">
        <v>2451952</v>
      </c>
      <c r="D73" s="16"/>
      <c r="E73" s="16">
        <v>186083</v>
      </c>
      <c r="F73" s="16">
        <v>75543</v>
      </c>
      <c r="G73" s="16">
        <v>0</v>
      </c>
      <c r="H73" s="16">
        <v>-98709</v>
      </c>
      <c r="I73" s="16">
        <v>-520278</v>
      </c>
      <c r="J73" s="16">
        <v>0</v>
      </c>
      <c r="K73" s="16">
        <v>-68998</v>
      </c>
      <c r="L73" s="16">
        <v>-426359</v>
      </c>
      <c r="M73" s="16">
        <v>2498819</v>
      </c>
      <c r="N73" s="16">
        <v>2072462</v>
      </c>
    </row>
    <row r="74" spans="1:14" s="10" customFormat="1" x14ac:dyDescent="0.2">
      <c r="A74" s="58">
        <f>+'A Employer Allocation - No 158'!A75</f>
        <v>182</v>
      </c>
      <c r="B74" s="59" t="str">
        <f>'A Employer Allocation - No 158'!C75</f>
        <v>Virginia Employment Commission</v>
      </c>
      <c r="C74" s="16">
        <v>10229346</v>
      </c>
      <c r="D74" s="16"/>
      <c r="E74" s="16">
        <v>708881</v>
      </c>
      <c r="F74" s="16">
        <v>287782</v>
      </c>
      <c r="G74" s="16">
        <v>0</v>
      </c>
      <c r="H74" s="16">
        <v>-376030</v>
      </c>
      <c r="I74" s="16">
        <v>-1981993</v>
      </c>
      <c r="J74" s="16">
        <v>0</v>
      </c>
      <c r="K74" s="16">
        <v>-262846</v>
      </c>
      <c r="L74" s="16">
        <v>-1624206</v>
      </c>
      <c r="M74" s="16">
        <v>9519227</v>
      </c>
      <c r="N74" s="16">
        <v>7895021</v>
      </c>
    </row>
    <row r="75" spans="1:14" s="10" customFormat="1" x14ac:dyDescent="0.2">
      <c r="A75" s="58">
        <f>+'A Employer Allocation - No 158'!A76</f>
        <v>183</v>
      </c>
      <c r="B75" s="59" t="str">
        <f>'A Employer Allocation - No 158'!C76</f>
        <v>Secretary of Natural Resources</v>
      </c>
      <c r="C75" s="16">
        <v>75969</v>
      </c>
      <c r="D75" s="16"/>
      <c r="E75" s="16">
        <v>5655</v>
      </c>
      <c r="F75" s="16">
        <v>2296</v>
      </c>
      <c r="G75" s="16">
        <v>0</v>
      </c>
      <c r="H75" s="16">
        <v>-3000</v>
      </c>
      <c r="I75" s="16">
        <v>-15811</v>
      </c>
      <c r="J75" s="16">
        <v>0</v>
      </c>
      <c r="K75" s="16">
        <v>-2097</v>
      </c>
      <c r="L75" s="16">
        <v>-12957</v>
      </c>
      <c r="M75" s="16">
        <v>75940</v>
      </c>
      <c r="N75" s="16">
        <v>62983</v>
      </c>
    </row>
    <row r="76" spans="1:14" s="10" customFormat="1" x14ac:dyDescent="0.2">
      <c r="A76" s="58">
        <f>+'A Employer Allocation - No 158'!A77</f>
        <v>184</v>
      </c>
      <c r="B76" s="59" t="str">
        <f>'A Employer Allocation - No 158'!C77</f>
        <v xml:space="preserve">Secretary of Technology       </v>
      </c>
      <c r="C76" s="16">
        <v>35621</v>
      </c>
      <c r="D76" s="16"/>
      <c r="E76" s="16">
        <v>2674</v>
      </c>
      <c r="F76" s="16">
        <v>1085</v>
      </c>
      <c r="G76" s="16">
        <v>0</v>
      </c>
      <c r="H76" s="16">
        <v>-1418</v>
      </c>
      <c r="I76" s="16">
        <v>-7476</v>
      </c>
      <c r="J76" s="16">
        <v>0</v>
      </c>
      <c r="K76" s="16">
        <v>-991</v>
      </c>
      <c r="L76" s="16">
        <v>-6126</v>
      </c>
      <c r="M76" s="16">
        <v>35905</v>
      </c>
      <c r="N76" s="16">
        <v>29779</v>
      </c>
    </row>
    <row r="77" spans="1:14" s="10" customFormat="1" x14ac:dyDescent="0.2">
      <c r="A77" s="58">
        <f>+'A Employer Allocation - No 158'!A78</f>
        <v>185</v>
      </c>
      <c r="B77" s="59" t="str">
        <f>'A Employer Allocation - No 158'!C78</f>
        <v>Secretary of Education</v>
      </c>
      <c r="C77" s="16">
        <v>63138</v>
      </c>
      <c r="D77" s="16"/>
      <c r="E77" s="16">
        <v>3654</v>
      </c>
      <c r="F77" s="16">
        <v>1483</v>
      </c>
      <c r="G77" s="16">
        <v>0</v>
      </c>
      <c r="H77" s="16">
        <v>-1938</v>
      </c>
      <c r="I77" s="16">
        <v>-10217</v>
      </c>
      <c r="J77" s="16">
        <v>0</v>
      </c>
      <c r="K77" s="16">
        <v>-1355</v>
      </c>
      <c r="L77" s="16">
        <v>-8373</v>
      </c>
      <c r="M77" s="16">
        <v>49070</v>
      </c>
      <c r="N77" s="16">
        <v>40698</v>
      </c>
    </row>
    <row r="78" spans="1:14" s="10" customFormat="1" x14ac:dyDescent="0.2">
      <c r="A78" s="58">
        <f>+'A Employer Allocation - No 158'!A79</f>
        <v>186</v>
      </c>
      <c r="B78" s="59" t="str">
        <f>'A Employer Allocation - No 158'!C79</f>
        <v>Secretary of Transportation</v>
      </c>
      <c r="C78" s="16">
        <v>68795</v>
      </c>
      <c r="D78" s="16"/>
      <c r="E78" s="16">
        <v>5620</v>
      </c>
      <c r="F78" s="16">
        <v>2282</v>
      </c>
      <c r="G78" s="16">
        <v>0</v>
      </c>
      <c r="H78" s="16">
        <v>-2981</v>
      </c>
      <c r="I78" s="16">
        <v>-15714</v>
      </c>
      <c r="J78" s="16">
        <v>0</v>
      </c>
      <c r="K78" s="16">
        <v>-2084</v>
      </c>
      <c r="L78" s="16">
        <v>-12877</v>
      </c>
      <c r="M78" s="16">
        <v>75470</v>
      </c>
      <c r="N78" s="16">
        <v>62593</v>
      </c>
    </row>
    <row r="79" spans="1:14" s="10" customFormat="1" x14ac:dyDescent="0.2">
      <c r="A79" s="58">
        <f>+'A Employer Allocation - No 158'!A80</f>
        <v>187</v>
      </c>
      <c r="B79" s="59" t="str">
        <f>'A Employer Allocation - No 158'!C80</f>
        <v>Secretary of Public Safety</v>
      </c>
      <c r="C79" s="16">
        <v>95054</v>
      </c>
      <c r="D79" s="16"/>
      <c r="E79" s="16">
        <v>5520</v>
      </c>
      <c r="F79" s="16">
        <v>2241</v>
      </c>
      <c r="G79" s="16">
        <v>0</v>
      </c>
      <c r="H79" s="16">
        <v>-2928</v>
      </c>
      <c r="I79" s="16">
        <v>-15433</v>
      </c>
      <c r="J79" s="16">
        <v>0</v>
      </c>
      <c r="K79" s="16">
        <v>-2047</v>
      </c>
      <c r="L79" s="16">
        <v>-12647</v>
      </c>
      <c r="M79" s="16">
        <v>74124</v>
      </c>
      <c r="N79" s="16">
        <v>61477</v>
      </c>
    </row>
    <row r="80" spans="1:14" s="10" customFormat="1" x14ac:dyDescent="0.2">
      <c r="A80" s="58">
        <f>+'A Employer Allocation - No 158'!A81</f>
        <v>188</v>
      </c>
      <c r="B80" s="59" t="str">
        <f>'A Employer Allocation - No 158'!C81</f>
        <v>Sec of Health &amp; Human Resource</v>
      </c>
      <c r="C80" s="16">
        <v>76388</v>
      </c>
      <c r="D80" s="16"/>
      <c r="E80" s="16">
        <v>5787</v>
      </c>
      <c r="F80" s="16">
        <v>2349</v>
      </c>
      <c r="G80" s="16">
        <v>0</v>
      </c>
      <c r="H80" s="16">
        <v>-3070</v>
      </c>
      <c r="I80" s="16">
        <v>-16181</v>
      </c>
      <c r="J80" s="16">
        <v>0</v>
      </c>
      <c r="K80" s="16">
        <v>-2146</v>
      </c>
      <c r="L80" s="16">
        <v>-13261</v>
      </c>
      <c r="M80" s="16">
        <v>77715</v>
      </c>
      <c r="N80" s="16">
        <v>64455</v>
      </c>
    </row>
    <row r="81" spans="1:14" s="10" customFormat="1" x14ac:dyDescent="0.2">
      <c r="A81" s="58">
        <f>+'A Employer Allocation - No 158'!A82</f>
        <v>190</v>
      </c>
      <c r="B81" s="59" t="str">
        <f>'A Employer Allocation - No 158'!C82</f>
        <v>Secretary of Finance</v>
      </c>
      <c r="C81" s="16">
        <v>48963</v>
      </c>
      <c r="D81" s="16"/>
      <c r="E81" s="16">
        <v>3814</v>
      </c>
      <c r="F81" s="16">
        <v>1548</v>
      </c>
      <c r="G81" s="16">
        <v>0</v>
      </c>
      <c r="H81" s="16">
        <v>-2023</v>
      </c>
      <c r="I81" s="16">
        <v>-10664</v>
      </c>
      <c r="J81" s="16">
        <v>0</v>
      </c>
      <c r="K81" s="16">
        <v>-1414</v>
      </c>
      <c r="L81" s="16">
        <v>-8739</v>
      </c>
      <c r="M81" s="16">
        <v>51218</v>
      </c>
      <c r="N81" s="16">
        <v>42479</v>
      </c>
    </row>
    <row r="82" spans="1:14" s="10" customFormat="1" x14ac:dyDescent="0.2">
      <c r="A82" s="58">
        <f>+'A Employer Allocation - No 158'!A83</f>
        <v>191</v>
      </c>
      <c r="B82" s="59" t="str">
        <f>'A Employer Allocation - No 158'!C83</f>
        <v>Va Workers Compensation Comm</v>
      </c>
      <c r="C82" s="16">
        <v>4927458</v>
      </c>
      <c r="D82" s="16"/>
      <c r="E82" s="16">
        <v>378611</v>
      </c>
      <c r="F82" s="16">
        <v>153703</v>
      </c>
      <c r="G82" s="16">
        <v>0</v>
      </c>
      <c r="H82" s="16">
        <v>-200836</v>
      </c>
      <c r="I82" s="16">
        <v>-1058574</v>
      </c>
      <c r="J82" s="16">
        <v>0</v>
      </c>
      <c r="K82" s="16">
        <v>-140385</v>
      </c>
      <c r="L82" s="16">
        <v>-867481</v>
      </c>
      <c r="M82" s="16">
        <v>5084178</v>
      </c>
      <c r="N82" s="16">
        <v>4216696</v>
      </c>
    </row>
    <row r="83" spans="1:14" s="10" customFormat="1" x14ac:dyDescent="0.2">
      <c r="A83" s="58">
        <f>+'A Employer Allocation - No 158'!A84</f>
        <v>192</v>
      </c>
      <c r="B83" s="59" t="str">
        <f>'A Employer Allocation - No 158'!C84</f>
        <v>Secretary of Commerce &amp; Trade</v>
      </c>
      <c r="C83" s="16">
        <v>105916</v>
      </c>
      <c r="D83" s="16"/>
      <c r="E83" s="16">
        <v>6023</v>
      </c>
      <c r="F83" s="16">
        <v>2445</v>
      </c>
      <c r="G83" s="16">
        <v>0</v>
      </c>
      <c r="H83" s="16">
        <v>-3195</v>
      </c>
      <c r="I83" s="16">
        <v>-16840</v>
      </c>
      <c r="J83" s="16">
        <v>0</v>
      </c>
      <c r="K83" s="16">
        <v>-2233</v>
      </c>
      <c r="L83" s="16">
        <v>-13800</v>
      </c>
      <c r="M83" s="16">
        <v>80881</v>
      </c>
      <c r="N83" s="16">
        <v>67081</v>
      </c>
    </row>
    <row r="84" spans="1:14" s="10" customFormat="1" x14ac:dyDescent="0.2">
      <c r="A84" s="58">
        <f>+'A Employer Allocation - No 158'!A85</f>
        <v>193</v>
      </c>
      <c r="B84" s="59" t="str">
        <f>'A Employer Allocation - No 158'!C85</f>
        <v xml:space="preserve">Secretary of Agr and Forestry </v>
      </c>
      <c r="C84" s="16">
        <v>38877</v>
      </c>
      <c r="D84" s="16"/>
      <c r="E84" s="16">
        <v>1037</v>
      </c>
      <c r="F84" s="16">
        <v>421</v>
      </c>
      <c r="G84" s="16">
        <v>0</v>
      </c>
      <c r="H84" s="16">
        <v>-550</v>
      </c>
      <c r="I84" s="16">
        <v>-2900</v>
      </c>
      <c r="J84" s="16">
        <v>0</v>
      </c>
      <c r="K84" s="16">
        <v>-385</v>
      </c>
      <c r="L84" s="16">
        <v>-2377</v>
      </c>
      <c r="M84" s="16">
        <v>13929</v>
      </c>
      <c r="N84" s="16">
        <v>11553</v>
      </c>
    </row>
    <row r="85" spans="1:14" s="10" customFormat="1" x14ac:dyDescent="0.2">
      <c r="A85" s="58">
        <f>+'A Employer Allocation - No 158'!A86</f>
        <v>194</v>
      </c>
      <c r="B85" s="59" t="str">
        <f>'A Employer Allocation - No 158'!C86</f>
        <v>Dept of General Services</v>
      </c>
      <c r="C85" s="16">
        <v>10236763</v>
      </c>
      <c r="D85" s="16"/>
      <c r="E85" s="16">
        <v>763484</v>
      </c>
      <c r="F85" s="16">
        <v>309949</v>
      </c>
      <c r="G85" s="16">
        <v>0</v>
      </c>
      <c r="H85" s="16">
        <v>-404994</v>
      </c>
      <c r="I85" s="16">
        <v>-2134660</v>
      </c>
      <c r="J85" s="16">
        <v>0</v>
      </c>
      <c r="K85" s="16">
        <v>-283093</v>
      </c>
      <c r="L85" s="16">
        <v>-1749314</v>
      </c>
      <c r="M85" s="16">
        <v>10252462</v>
      </c>
      <c r="N85" s="16">
        <v>8503149</v>
      </c>
    </row>
    <row r="86" spans="1:14" s="10" customFormat="1" x14ac:dyDescent="0.2">
      <c r="A86" s="58">
        <f>+'A Employer Allocation - No 158'!A87</f>
        <v>197</v>
      </c>
      <c r="B86" s="59" t="str">
        <f>'A Employer Allocation - No 158'!C87</f>
        <v>Direct Aid to Public Education</v>
      </c>
      <c r="C86" s="16">
        <v>0</v>
      </c>
      <c r="D86" s="16"/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</row>
    <row r="87" spans="1:14" s="10" customFormat="1" x14ac:dyDescent="0.2">
      <c r="A87" s="58">
        <f>+'A Employer Allocation - No 158'!A88</f>
        <v>199</v>
      </c>
      <c r="B87" s="59" t="str">
        <f>'A Employer Allocation - No 158'!C88</f>
        <v>Dept Conservation &amp; Recreation</v>
      </c>
      <c r="C87" s="16">
        <v>7193478</v>
      </c>
      <c r="D87" s="16"/>
      <c r="E87" s="16">
        <v>540195</v>
      </c>
      <c r="F87" s="16">
        <v>219301</v>
      </c>
      <c r="G87" s="16">
        <v>0</v>
      </c>
      <c r="H87" s="16">
        <v>-286549</v>
      </c>
      <c r="I87" s="16">
        <v>-1510356</v>
      </c>
      <c r="J87" s="16">
        <v>0</v>
      </c>
      <c r="K87" s="16">
        <v>-200299</v>
      </c>
      <c r="L87" s="16">
        <v>-1237708</v>
      </c>
      <c r="M87" s="16">
        <v>7254021</v>
      </c>
      <c r="N87" s="16">
        <v>6016313</v>
      </c>
    </row>
    <row r="88" spans="1:14" s="10" customFormat="1" x14ac:dyDescent="0.2">
      <c r="A88" s="58">
        <f>+'A Employer Allocation - No 158'!A89</f>
        <v>200</v>
      </c>
      <c r="B88" s="59" t="str">
        <f>'A Employer Allocation - No 158'!C89</f>
        <v>Comp Srvs At-Risk Youth &amp; Family</v>
      </c>
      <c r="C88" s="16">
        <v>206451</v>
      </c>
      <c r="D88" s="16"/>
      <c r="E88" s="16">
        <v>16068</v>
      </c>
      <c r="F88" s="16">
        <v>6523</v>
      </c>
      <c r="G88" s="16">
        <v>0</v>
      </c>
      <c r="H88" s="16">
        <v>-8523</v>
      </c>
      <c r="I88" s="16">
        <v>-44924</v>
      </c>
      <c r="J88" s="16">
        <v>0</v>
      </c>
      <c r="K88" s="16">
        <v>-5958</v>
      </c>
      <c r="L88" s="16">
        <v>-36814</v>
      </c>
      <c r="M88" s="16">
        <v>215765</v>
      </c>
      <c r="N88" s="16">
        <v>178951</v>
      </c>
    </row>
    <row r="89" spans="1:14" s="10" customFormat="1" x14ac:dyDescent="0.2">
      <c r="A89" s="58">
        <f>+'A Employer Allocation - No 158'!A90</f>
        <v>201</v>
      </c>
      <c r="B89" s="59" t="str">
        <f>'A Employer Allocation - No 158'!C90</f>
        <v>Dept of Education</v>
      </c>
      <c r="C89" s="16">
        <v>4394487</v>
      </c>
      <c r="D89" s="16"/>
      <c r="E89" s="16">
        <v>344516</v>
      </c>
      <c r="F89" s="16">
        <v>139862</v>
      </c>
      <c r="G89" s="16">
        <v>0</v>
      </c>
      <c r="H89" s="16">
        <v>-182750</v>
      </c>
      <c r="I89" s="16">
        <v>-963248</v>
      </c>
      <c r="J89" s="16">
        <v>0</v>
      </c>
      <c r="K89" s="16">
        <v>-127743</v>
      </c>
      <c r="L89" s="16">
        <v>-789363</v>
      </c>
      <c r="M89" s="16">
        <v>4626339</v>
      </c>
      <c r="N89" s="16">
        <v>3836976</v>
      </c>
    </row>
    <row r="90" spans="1:14" s="10" customFormat="1" x14ac:dyDescent="0.2">
      <c r="A90" s="58">
        <f>+'A Employer Allocation - No 158'!A91</f>
        <v>202</v>
      </c>
      <c r="B90" s="59" t="str">
        <f>'A Employer Allocation - No 158'!C91</f>
        <v xml:space="preserve">The Library of Virginia       </v>
      </c>
      <c r="C90" s="16">
        <v>1842704</v>
      </c>
      <c r="D90" s="16"/>
      <c r="E90" s="16">
        <v>136598</v>
      </c>
      <c r="F90" s="16">
        <v>55454</v>
      </c>
      <c r="G90" s="16">
        <v>0</v>
      </c>
      <c r="H90" s="16">
        <v>-72459</v>
      </c>
      <c r="I90" s="16">
        <v>-381920</v>
      </c>
      <c r="J90" s="16">
        <v>0</v>
      </c>
      <c r="K90" s="16">
        <v>-50649</v>
      </c>
      <c r="L90" s="16">
        <v>-312976</v>
      </c>
      <c r="M90" s="16">
        <v>1834308</v>
      </c>
      <c r="N90" s="16">
        <v>1521331</v>
      </c>
    </row>
    <row r="91" spans="1:14" s="10" customFormat="1" x14ac:dyDescent="0.2">
      <c r="A91" s="58">
        <f>+'A Employer Allocation - No 158'!A92</f>
        <v>203</v>
      </c>
      <c r="B91" s="59" t="str">
        <f>'A Employer Allocation - No 158'!C92</f>
        <v>Woodrow Wilson Rehab Center</v>
      </c>
      <c r="C91" s="16">
        <v>4568792</v>
      </c>
      <c r="D91" s="16"/>
      <c r="E91" s="16">
        <v>342965</v>
      </c>
      <c r="F91" s="16">
        <v>139232</v>
      </c>
      <c r="G91" s="16">
        <v>0</v>
      </c>
      <c r="H91" s="16">
        <v>-181927</v>
      </c>
      <c r="I91" s="16">
        <v>-958910</v>
      </c>
      <c r="J91" s="16">
        <v>0</v>
      </c>
      <c r="K91" s="16">
        <v>-127168</v>
      </c>
      <c r="L91" s="16">
        <v>-785808</v>
      </c>
      <c r="M91" s="16">
        <v>4605508</v>
      </c>
      <c r="N91" s="16">
        <v>3819699</v>
      </c>
    </row>
    <row r="92" spans="1:14" s="10" customFormat="1" x14ac:dyDescent="0.2">
      <c r="A92" s="58">
        <f>+'A Employer Allocation - No 158'!A93</f>
        <v>204</v>
      </c>
      <c r="B92" s="59" t="str">
        <f>'A Employer Allocation - No 158'!C93</f>
        <v>College of William and Mary</v>
      </c>
      <c r="C92" s="16">
        <v>33244926</v>
      </c>
      <c r="D92" s="16"/>
      <c r="E92" s="16">
        <v>2566477</v>
      </c>
      <c r="F92" s="16">
        <v>1041903</v>
      </c>
      <c r="G92" s="16">
        <v>0</v>
      </c>
      <c r="H92" s="16">
        <v>-1361400</v>
      </c>
      <c r="I92" s="16">
        <v>-7175727</v>
      </c>
      <c r="J92" s="16">
        <v>0</v>
      </c>
      <c r="K92" s="16">
        <v>-951625</v>
      </c>
      <c r="L92" s="16">
        <v>-5880372</v>
      </c>
      <c r="M92" s="16">
        <v>34463978</v>
      </c>
      <c r="N92" s="16">
        <v>28583605</v>
      </c>
    </row>
    <row r="93" spans="1:14" s="10" customFormat="1" x14ac:dyDescent="0.2">
      <c r="A93" s="58">
        <f>+'A Employer Allocation - No 158'!A94</f>
        <v>206</v>
      </c>
      <c r="B93" s="59" t="str">
        <f>'A Employer Allocation - No 158'!C94</f>
        <v>VCU Health System Authority</v>
      </c>
      <c r="C93" s="16">
        <v>8201657</v>
      </c>
      <c r="D93" s="16"/>
      <c r="E93" s="16">
        <v>553429</v>
      </c>
      <c r="F93" s="16">
        <v>224674</v>
      </c>
      <c r="G93" s="16">
        <v>0</v>
      </c>
      <c r="H93" s="16">
        <v>-293569</v>
      </c>
      <c r="I93" s="16">
        <v>-1547358</v>
      </c>
      <c r="J93" s="16">
        <v>0</v>
      </c>
      <c r="K93" s="16">
        <v>-205206</v>
      </c>
      <c r="L93" s="16">
        <v>-1268030</v>
      </c>
      <c r="M93" s="16">
        <v>7431735</v>
      </c>
      <c r="N93" s="16">
        <v>6163705</v>
      </c>
    </row>
    <row r="94" spans="1:14" s="10" customFormat="1" x14ac:dyDescent="0.2">
      <c r="A94" s="58">
        <f>+'A Employer Allocation - No 158'!A95</f>
        <v>207</v>
      </c>
      <c r="B94" s="59" t="str">
        <f>'A Employer Allocation - No 158'!C95</f>
        <v>University of Virginia</v>
      </c>
      <c r="C94" s="16">
        <v>0</v>
      </c>
      <c r="D94" s="16"/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</row>
    <row r="95" spans="1:14" s="10" customFormat="1" x14ac:dyDescent="0.2">
      <c r="A95" s="58">
        <f>+'A Employer Allocation - No 158'!A96</f>
        <v>208</v>
      </c>
      <c r="B95" s="59" t="str">
        <f>'A Employer Allocation - No 158'!C96</f>
        <v>VPI &amp; State University</v>
      </c>
      <c r="C95" s="16">
        <v>113199916</v>
      </c>
      <c r="D95" s="16"/>
      <c r="E95" s="16">
        <v>8577549</v>
      </c>
      <c r="F95" s="16">
        <v>3482194</v>
      </c>
      <c r="G95" s="16">
        <v>0</v>
      </c>
      <c r="H95" s="16">
        <v>-4550002</v>
      </c>
      <c r="I95" s="16">
        <v>-23982352</v>
      </c>
      <c r="J95" s="16">
        <v>0</v>
      </c>
      <c r="K95" s="16">
        <v>-3180471</v>
      </c>
      <c r="L95" s="16">
        <v>-19653082</v>
      </c>
      <c r="M95" s="16">
        <v>115183760</v>
      </c>
      <c r="N95" s="16">
        <v>95530677</v>
      </c>
    </row>
    <row r="96" spans="1:14" s="10" customFormat="1" x14ac:dyDescent="0.2">
      <c r="A96" s="58">
        <f>+'A Employer Allocation - No 158'!A97</f>
        <v>209</v>
      </c>
      <c r="B96" s="59" t="str">
        <f>'A Employer Allocation - No 158'!C97</f>
        <v xml:space="preserve">UVA Medical Center            </v>
      </c>
      <c r="C96" s="16">
        <v>0</v>
      </c>
      <c r="D96" s="16"/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</row>
    <row r="97" spans="1:14" s="10" customFormat="1" x14ac:dyDescent="0.2">
      <c r="A97" s="58">
        <f>+'A Employer Allocation - No 158'!A98</f>
        <v>211</v>
      </c>
      <c r="B97" s="59" t="str">
        <f>'A Employer Allocation - No 158'!C98</f>
        <v>Virginia Military Institute</v>
      </c>
      <c r="C97" s="16">
        <v>9746753</v>
      </c>
      <c r="D97" s="16"/>
      <c r="E97" s="16">
        <v>746623</v>
      </c>
      <c r="F97" s="16">
        <v>303104</v>
      </c>
      <c r="G97" s="16">
        <v>0</v>
      </c>
      <c r="H97" s="16">
        <v>-396050</v>
      </c>
      <c r="I97" s="16">
        <v>-2087516</v>
      </c>
      <c r="J97" s="16">
        <v>0</v>
      </c>
      <c r="K97" s="16">
        <v>-276840</v>
      </c>
      <c r="L97" s="16">
        <v>-1710679</v>
      </c>
      <c r="M97" s="16">
        <v>10026038</v>
      </c>
      <c r="N97" s="16">
        <v>8315358</v>
      </c>
    </row>
    <row r="98" spans="1:14" s="10" customFormat="1" x14ac:dyDescent="0.2">
      <c r="A98" s="58">
        <f>+'A Employer Allocation - No 158'!A99</f>
        <v>212</v>
      </c>
      <c r="B98" s="59" t="str">
        <f>'A Employer Allocation - No 158'!C99</f>
        <v>Virginia State University</v>
      </c>
      <c r="C98" s="16">
        <v>10624050</v>
      </c>
      <c r="D98" s="16"/>
      <c r="E98" s="16">
        <v>778279</v>
      </c>
      <c r="F98" s="16">
        <v>315955</v>
      </c>
      <c r="G98" s="16">
        <v>0</v>
      </c>
      <c r="H98" s="16">
        <v>-412842</v>
      </c>
      <c r="I98" s="16">
        <v>-2176026</v>
      </c>
      <c r="J98" s="16">
        <v>0</v>
      </c>
      <c r="K98" s="16">
        <v>-288578</v>
      </c>
      <c r="L98" s="16">
        <v>-1783212</v>
      </c>
      <c r="M98" s="16">
        <v>10451139</v>
      </c>
      <c r="N98" s="16">
        <v>8667927</v>
      </c>
    </row>
    <row r="99" spans="1:14" s="10" customFormat="1" x14ac:dyDescent="0.2">
      <c r="A99" s="58">
        <f>+'A Employer Allocation - No 158'!A100</f>
        <v>213</v>
      </c>
      <c r="B99" s="59" t="str">
        <f>'A Employer Allocation - No 158'!C100</f>
        <v>Norfolk State University</v>
      </c>
      <c r="C99" s="16">
        <v>13228255</v>
      </c>
      <c r="D99" s="16"/>
      <c r="E99" s="16">
        <v>979113</v>
      </c>
      <c r="F99" s="16">
        <v>397486</v>
      </c>
      <c r="G99" s="16">
        <v>0</v>
      </c>
      <c r="H99" s="16">
        <v>-519375</v>
      </c>
      <c r="I99" s="16">
        <v>-2737544</v>
      </c>
      <c r="J99" s="16">
        <v>0</v>
      </c>
      <c r="K99" s="16">
        <v>-363045</v>
      </c>
      <c r="L99" s="16">
        <v>-2243365</v>
      </c>
      <c r="M99" s="16">
        <v>13148029</v>
      </c>
      <c r="N99" s="16">
        <v>10904664</v>
      </c>
    </row>
    <row r="100" spans="1:14" s="10" customFormat="1" x14ac:dyDescent="0.2">
      <c r="A100" s="58">
        <f>+'A Employer Allocation - No 158'!A101</f>
        <v>214</v>
      </c>
      <c r="B100" s="59" t="str">
        <f>'A Employer Allocation - No 158'!C101</f>
        <v xml:space="preserve">Longwood University           </v>
      </c>
      <c r="C100" s="16">
        <v>13221055</v>
      </c>
      <c r="D100" s="16"/>
      <c r="E100" s="16">
        <v>993856</v>
      </c>
      <c r="F100" s="16">
        <v>403472</v>
      </c>
      <c r="G100" s="16">
        <v>0</v>
      </c>
      <c r="H100" s="16">
        <v>-527196</v>
      </c>
      <c r="I100" s="16">
        <v>-2778765</v>
      </c>
      <c r="J100" s="16">
        <v>0</v>
      </c>
      <c r="K100" s="16">
        <v>-368512</v>
      </c>
      <c r="L100" s="16">
        <v>-2277145</v>
      </c>
      <c r="M100" s="16">
        <v>13346007</v>
      </c>
      <c r="N100" s="16">
        <v>11068861</v>
      </c>
    </row>
    <row r="101" spans="1:14" s="10" customFormat="1" x14ac:dyDescent="0.2">
      <c r="A101" s="58">
        <f>+'A Employer Allocation - No 158'!A102</f>
        <v>215</v>
      </c>
      <c r="B101" s="59" t="str">
        <f>'A Employer Allocation - No 158'!C102</f>
        <v xml:space="preserve">University of Mary Washington </v>
      </c>
      <c r="C101" s="16">
        <v>11237556</v>
      </c>
      <c r="D101" s="16"/>
      <c r="E101" s="16">
        <v>864154</v>
      </c>
      <c r="F101" s="16">
        <v>350817</v>
      </c>
      <c r="G101" s="16">
        <v>0</v>
      </c>
      <c r="H101" s="16">
        <v>-458395</v>
      </c>
      <c r="I101" s="16">
        <v>-2416128</v>
      </c>
      <c r="J101" s="16">
        <v>0</v>
      </c>
      <c r="K101" s="16">
        <v>-320420</v>
      </c>
      <c r="L101" s="16">
        <v>-1979972</v>
      </c>
      <c r="M101" s="16">
        <v>11604311</v>
      </c>
      <c r="N101" s="16">
        <v>9624340</v>
      </c>
    </row>
    <row r="102" spans="1:14" s="10" customFormat="1" x14ac:dyDescent="0.2">
      <c r="A102" s="58">
        <f>+'A Employer Allocation - No 158'!A103</f>
        <v>216</v>
      </c>
      <c r="B102" s="59" t="str">
        <f>'A Employer Allocation - No 158'!C103</f>
        <v>James Madison University</v>
      </c>
      <c r="C102" s="16">
        <v>51926981</v>
      </c>
      <c r="D102" s="16"/>
      <c r="E102" s="16">
        <v>3984334</v>
      </c>
      <c r="F102" s="16">
        <v>1617504</v>
      </c>
      <c r="G102" s="16">
        <v>0</v>
      </c>
      <c r="H102" s="16">
        <v>-2113509</v>
      </c>
      <c r="I102" s="16">
        <v>-11139976</v>
      </c>
      <c r="J102" s="16">
        <v>0</v>
      </c>
      <c r="K102" s="16">
        <v>-1477352</v>
      </c>
      <c r="L102" s="16">
        <v>-9128999</v>
      </c>
      <c r="M102" s="16">
        <v>53503692</v>
      </c>
      <c r="N102" s="16">
        <v>44374693</v>
      </c>
    </row>
    <row r="103" spans="1:14" s="10" customFormat="1" x14ac:dyDescent="0.2">
      <c r="A103" s="58">
        <f>+'A Employer Allocation - No 158'!A104</f>
        <v>217</v>
      </c>
      <c r="B103" s="59" t="str">
        <f>'A Employer Allocation - No 158'!C104</f>
        <v>Radford University</v>
      </c>
      <c r="C103" s="16">
        <v>22115523</v>
      </c>
      <c r="D103" s="16"/>
      <c r="E103" s="16">
        <v>1694437</v>
      </c>
      <c r="F103" s="16">
        <v>687884</v>
      </c>
      <c r="G103" s="16">
        <v>0</v>
      </c>
      <c r="H103" s="16">
        <v>-898822</v>
      </c>
      <c r="I103" s="16">
        <v>-4737551</v>
      </c>
      <c r="J103" s="16">
        <v>0</v>
      </c>
      <c r="K103" s="16">
        <v>-628281</v>
      </c>
      <c r="L103" s="16">
        <v>-3882333</v>
      </c>
      <c r="M103" s="16">
        <v>22753773</v>
      </c>
      <c r="N103" s="16">
        <v>18871439</v>
      </c>
    </row>
    <row r="104" spans="1:14" s="10" customFormat="1" x14ac:dyDescent="0.2">
      <c r="A104" s="58">
        <f>+'A Employer Allocation - No 158'!A105</f>
        <v>218</v>
      </c>
      <c r="B104" s="59" t="str">
        <f>'A Employer Allocation - No 158'!C105</f>
        <v xml:space="preserve">Va Sch for Deaf/Blind         </v>
      </c>
      <c r="C104" s="16">
        <v>2524493</v>
      </c>
      <c r="D104" s="16"/>
      <c r="E104" s="16">
        <v>182012</v>
      </c>
      <c r="F104" s="16">
        <v>73891</v>
      </c>
      <c r="G104" s="16">
        <v>0</v>
      </c>
      <c r="H104" s="16">
        <v>-96549</v>
      </c>
      <c r="I104" s="16">
        <v>-508897</v>
      </c>
      <c r="J104" s="16">
        <v>0</v>
      </c>
      <c r="K104" s="16">
        <v>-67488</v>
      </c>
      <c r="L104" s="16">
        <v>-417031</v>
      </c>
      <c r="M104" s="16">
        <v>2444158</v>
      </c>
      <c r="N104" s="16">
        <v>2027126</v>
      </c>
    </row>
    <row r="105" spans="1:14" s="10" customFormat="1" x14ac:dyDescent="0.2">
      <c r="A105" s="58">
        <f>+'A Employer Allocation - No 158'!A106</f>
        <v>219</v>
      </c>
      <c r="B105" s="59" t="str">
        <f>'A Employer Allocation - No 158'!C106</f>
        <v>Va Sch for Deaf/Blind-Hampton</v>
      </c>
      <c r="C105" s="16">
        <v>0</v>
      </c>
      <c r="D105" s="16"/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</row>
    <row r="106" spans="1:14" s="10" customFormat="1" x14ac:dyDescent="0.2">
      <c r="A106" s="58">
        <f>+'A Employer Allocation - No 158'!A107</f>
        <v>220</v>
      </c>
      <c r="B106" s="59" t="str">
        <f>'A Employer Allocation - No 158'!C107</f>
        <v xml:space="preserve">Melchers-Monroe Memorials     </v>
      </c>
      <c r="C106" s="16">
        <v>0</v>
      </c>
      <c r="D106" s="16"/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</row>
    <row r="107" spans="1:14" s="10" customFormat="1" x14ac:dyDescent="0.2">
      <c r="A107" s="58">
        <f>+'A Employer Allocation - No 158'!A108</f>
        <v>221</v>
      </c>
      <c r="B107" s="59" t="str">
        <f>'A Employer Allocation - No 158'!C108</f>
        <v>Old Dominion University</v>
      </c>
      <c r="C107" s="16">
        <v>38203529</v>
      </c>
      <c r="D107" s="16"/>
      <c r="E107" s="16">
        <v>2921191</v>
      </c>
      <c r="F107" s="16">
        <v>1185904</v>
      </c>
      <c r="G107" s="16">
        <v>0</v>
      </c>
      <c r="H107" s="16">
        <v>-1549560</v>
      </c>
      <c r="I107" s="16">
        <v>-8167488</v>
      </c>
      <c r="J107" s="16">
        <v>0</v>
      </c>
      <c r="K107" s="16">
        <v>-1083149</v>
      </c>
      <c r="L107" s="16">
        <v>-6693102</v>
      </c>
      <c r="M107" s="16">
        <v>39227262</v>
      </c>
      <c r="N107" s="16">
        <v>32534160</v>
      </c>
    </row>
    <row r="108" spans="1:14" s="10" customFormat="1" x14ac:dyDescent="0.2">
      <c r="A108" s="58">
        <f>+'A Employer Allocation - No 158'!A109</f>
        <v>222</v>
      </c>
      <c r="B108" s="59" t="str">
        <f>'A Employer Allocation - No 158'!C109</f>
        <v>Dept of Professional &amp; Occ Reg</v>
      </c>
      <c r="C108" s="16">
        <v>2845445</v>
      </c>
      <c r="D108" s="16"/>
      <c r="E108" s="16">
        <v>213374</v>
      </c>
      <c r="F108" s="16">
        <v>86623</v>
      </c>
      <c r="G108" s="16">
        <v>0</v>
      </c>
      <c r="H108" s="16">
        <v>-113185</v>
      </c>
      <c r="I108" s="16">
        <v>-596583</v>
      </c>
      <c r="J108" s="16">
        <v>0</v>
      </c>
      <c r="K108" s="16">
        <v>-79117</v>
      </c>
      <c r="L108" s="16">
        <v>-488888</v>
      </c>
      <c r="M108" s="16">
        <v>2865302</v>
      </c>
      <c r="N108" s="16">
        <v>2376414</v>
      </c>
    </row>
    <row r="109" spans="1:14" s="10" customFormat="1" x14ac:dyDescent="0.2">
      <c r="A109" s="58">
        <f>+'A Employer Allocation - No 158'!A110</f>
        <v>223</v>
      </c>
      <c r="B109" s="59" t="str">
        <f>'A Employer Allocation - No 158'!C110</f>
        <v>Dept of Health Professions</v>
      </c>
      <c r="C109" s="16">
        <v>3323735</v>
      </c>
      <c r="D109" s="16"/>
      <c r="E109" s="16">
        <v>252628</v>
      </c>
      <c r="F109" s="16">
        <v>102558</v>
      </c>
      <c r="G109" s="16">
        <v>0</v>
      </c>
      <c r="H109" s="16">
        <v>-134008</v>
      </c>
      <c r="I109" s="16">
        <v>-706334</v>
      </c>
      <c r="J109" s="16">
        <v>0</v>
      </c>
      <c r="K109" s="16">
        <v>-93672</v>
      </c>
      <c r="L109" s="16">
        <v>-578828</v>
      </c>
      <c r="M109" s="16">
        <v>3392419</v>
      </c>
      <c r="N109" s="16">
        <v>2813592</v>
      </c>
    </row>
    <row r="110" spans="1:14" s="10" customFormat="1" x14ac:dyDescent="0.2">
      <c r="A110" s="58">
        <f>+'A Employer Allocation - No 158'!A111</f>
        <v>226</v>
      </c>
      <c r="B110" s="59" t="str">
        <f>'A Employer Allocation - No 158'!C111</f>
        <v>Board of Accountancy</v>
      </c>
      <c r="C110" s="16">
        <v>167927</v>
      </c>
      <c r="D110" s="16"/>
      <c r="E110" s="16">
        <v>15746</v>
      </c>
      <c r="F110" s="16">
        <v>6392</v>
      </c>
      <c r="G110" s="16">
        <v>0</v>
      </c>
      <c r="H110" s="16">
        <v>-8353</v>
      </c>
      <c r="I110" s="16">
        <v>-44025</v>
      </c>
      <c r="J110" s="16">
        <v>0</v>
      </c>
      <c r="K110" s="16">
        <v>-5839</v>
      </c>
      <c r="L110" s="16">
        <v>-36079</v>
      </c>
      <c r="M110" s="16">
        <v>211448</v>
      </c>
      <c r="N110" s="16">
        <v>175370</v>
      </c>
    </row>
    <row r="111" spans="1:14" s="10" customFormat="1" x14ac:dyDescent="0.2">
      <c r="A111" s="58">
        <f>+'A Employer Allocation - No 158'!A112</f>
        <v>229</v>
      </c>
      <c r="B111" s="59" t="str">
        <f>'A Employer Allocation - No 158'!C112</f>
        <v xml:space="preserve">Coop Ext &amp; Agric Exp Station  </v>
      </c>
      <c r="C111" s="16">
        <v>15785197</v>
      </c>
      <c r="D111" s="16"/>
      <c r="E111" s="16">
        <v>1144553</v>
      </c>
      <c r="F111" s="16">
        <v>464650</v>
      </c>
      <c r="G111" s="16">
        <v>0</v>
      </c>
      <c r="H111" s="16">
        <v>-607134</v>
      </c>
      <c r="I111" s="16">
        <v>-3200108</v>
      </c>
      <c r="J111" s="16">
        <v>0</v>
      </c>
      <c r="K111" s="16">
        <v>-424389</v>
      </c>
      <c r="L111" s="16">
        <v>-2622428</v>
      </c>
      <c r="M111" s="16">
        <v>15369654</v>
      </c>
      <c r="N111" s="16">
        <v>12747226</v>
      </c>
    </row>
    <row r="112" spans="1:14" s="10" customFormat="1" x14ac:dyDescent="0.2">
      <c r="A112" s="58">
        <f>+'A Employer Allocation - No 158'!A113</f>
        <v>230</v>
      </c>
      <c r="B112" s="59" t="str">
        <f>'A Employer Allocation - No 158'!C113</f>
        <v>VPI &amp; SU Research Department</v>
      </c>
      <c r="C112" s="16">
        <v>0</v>
      </c>
      <c r="D112" s="16"/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</row>
    <row r="113" spans="1:14" s="10" customFormat="1" x14ac:dyDescent="0.2">
      <c r="A113" s="58">
        <f>+'A Employer Allocation - No 158'!A114</f>
        <v>231</v>
      </c>
      <c r="B113" s="59" t="str">
        <f>'A Employer Allocation - No 158'!C114</f>
        <v>VPI &amp; SU Extension Department</v>
      </c>
      <c r="C113" s="16">
        <v>0</v>
      </c>
      <c r="D113" s="16"/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</row>
    <row r="114" spans="1:14" s="10" customFormat="1" x14ac:dyDescent="0.2">
      <c r="A114" s="58">
        <f>+'A Employer Allocation - No 158'!A115</f>
        <v>232</v>
      </c>
      <c r="B114" s="59" t="str">
        <f>'A Employer Allocation - No 158'!C115</f>
        <v>Dept of Minority Bus Enterpris</v>
      </c>
      <c r="C114" s="16">
        <v>0</v>
      </c>
      <c r="D114" s="16"/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</row>
    <row r="115" spans="1:14" s="10" customFormat="1" x14ac:dyDescent="0.2">
      <c r="A115" s="58">
        <f>+'A Employer Allocation - No 158'!A116</f>
        <v>233</v>
      </c>
      <c r="B115" s="59" t="str">
        <f>'A Employer Allocation - No 158'!C116</f>
        <v xml:space="preserve">Board of Bar Examiners        </v>
      </c>
      <c r="C115" s="16">
        <v>146550</v>
      </c>
      <c r="D115" s="16"/>
      <c r="E115" s="16">
        <v>10924</v>
      </c>
      <c r="F115" s="16">
        <v>4435</v>
      </c>
      <c r="G115" s="16">
        <v>0</v>
      </c>
      <c r="H115" s="16">
        <v>-5795</v>
      </c>
      <c r="I115" s="16">
        <v>-30542</v>
      </c>
      <c r="J115" s="16">
        <v>0</v>
      </c>
      <c r="K115" s="16">
        <v>-4050</v>
      </c>
      <c r="L115" s="16">
        <v>-25028</v>
      </c>
      <c r="M115" s="16">
        <v>146690</v>
      </c>
      <c r="N115" s="16">
        <v>121661</v>
      </c>
    </row>
    <row r="116" spans="1:14" s="10" customFormat="1" x14ac:dyDescent="0.2">
      <c r="A116" s="58">
        <f>+'A Employer Allocation - No 158'!A117</f>
        <v>234</v>
      </c>
      <c r="B116" s="59" t="str">
        <f>'A Employer Allocation - No 158'!C117</f>
        <v>Cooper Ext &amp; Agric Res Service</v>
      </c>
      <c r="C116" s="16">
        <v>1264217</v>
      </c>
      <c r="D116" s="16"/>
      <c r="E116" s="16">
        <v>92643</v>
      </c>
      <c r="F116" s="16">
        <v>37610</v>
      </c>
      <c r="G116" s="16">
        <v>0</v>
      </c>
      <c r="H116" s="16">
        <v>-49143</v>
      </c>
      <c r="I116" s="16">
        <v>-259025</v>
      </c>
      <c r="J116" s="16">
        <v>0</v>
      </c>
      <c r="K116" s="16">
        <v>-34351</v>
      </c>
      <c r="L116" s="16">
        <v>-212266</v>
      </c>
      <c r="M116" s="16">
        <v>1244062</v>
      </c>
      <c r="N116" s="16">
        <v>1031795</v>
      </c>
    </row>
    <row r="117" spans="1:14" s="10" customFormat="1" x14ac:dyDescent="0.2">
      <c r="A117" s="58">
        <f>+'A Employer Allocation - No 158'!A118</f>
        <v>236</v>
      </c>
      <c r="B117" s="59" t="str">
        <f>'A Employer Allocation - No 158'!C118</f>
        <v>Virginia Commonwealth Univ</v>
      </c>
      <c r="C117" s="16">
        <v>99925196</v>
      </c>
      <c r="D117" s="16"/>
      <c r="E117" s="16">
        <v>7555707</v>
      </c>
      <c r="F117" s="16">
        <v>3067361</v>
      </c>
      <c r="G117" s="16">
        <v>0</v>
      </c>
      <c r="H117" s="16">
        <v>-4007961</v>
      </c>
      <c r="I117" s="16">
        <v>-21125337</v>
      </c>
      <c r="J117" s="16">
        <v>0</v>
      </c>
      <c r="K117" s="16">
        <v>-2801582</v>
      </c>
      <c r="L117" s="16">
        <v>-17311812</v>
      </c>
      <c r="M117" s="16">
        <v>101461932</v>
      </c>
      <c r="N117" s="16">
        <v>84150119</v>
      </c>
    </row>
    <row r="118" spans="1:14" s="10" customFormat="1" x14ac:dyDescent="0.2">
      <c r="A118" s="58">
        <f>+'A Employer Allocation - No 158'!A119</f>
        <v>238</v>
      </c>
      <c r="B118" s="59" t="str">
        <f>'A Employer Allocation - No 158'!C119</f>
        <v>Virginia Museum of Fine Arts</v>
      </c>
      <c r="C118" s="16">
        <v>2923704</v>
      </c>
      <c r="D118" s="16"/>
      <c r="E118" s="16">
        <v>227855</v>
      </c>
      <c r="F118" s="16">
        <v>92501</v>
      </c>
      <c r="G118" s="16">
        <v>0</v>
      </c>
      <c r="H118" s="16">
        <v>-120867</v>
      </c>
      <c r="I118" s="16">
        <v>-637070</v>
      </c>
      <c r="J118" s="16">
        <v>0</v>
      </c>
      <c r="K118" s="16">
        <v>-84486</v>
      </c>
      <c r="L118" s="16">
        <v>-522067</v>
      </c>
      <c r="M118" s="16">
        <v>3059753</v>
      </c>
      <c r="N118" s="16">
        <v>2537687</v>
      </c>
    </row>
    <row r="119" spans="1:14" s="10" customFormat="1" x14ac:dyDescent="0.2">
      <c r="A119" s="58">
        <f>+'A Employer Allocation - No 158'!A120</f>
        <v>239</v>
      </c>
      <c r="B119" s="59" t="str">
        <f>'A Employer Allocation - No 158'!C120</f>
        <v xml:space="preserve">Frontier Culture Museum of Va </v>
      </c>
      <c r="C119" s="16">
        <v>498162</v>
      </c>
      <c r="D119" s="16"/>
      <c r="E119" s="16">
        <v>37422</v>
      </c>
      <c r="F119" s="16">
        <v>15192</v>
      </c>
      <c r="G119" s="16">
        <v>0</v>
      </c>
      <c r="H119" s="16">
        <v>-19851</v>
      </c>
      <c r="I119" s="16">
        <v>-104631</v>
      </c>
      <c r="J119" s="16">
        <v>0</v>
      </c>
      <c r="K119" s="16">
        <v>-13876</v>
      </c>
      <c r="L119" s="16">
        <v>-85744</v>
      </c>
      <c r="M119" s="16">
        <v>502528</v>
      </c>
      <c r="N119" s="16">
        <v>416785</v>
      </c>
    </row>
    <row r="120" spans="1:14" s="10" customFormat="1" x14ac:dyDescent="0.2">
      <c r="A120" s="58">
        <f>+'A Employer Allocation - No 158'!A121</f>
        <v>241</v>
      </c>
      <c r="B120" s="59" t="str">
        <f>'A Employer Allocation - No 158'!C121</f>
        <v>Richard Bland College</v>
      </c>
      <c r="C120" s="16">
        <v>1724676</v>
      </c>
      <c r="D120" s="16"/>
      <c r="E120" s="16">
        <v>155898</v>
      </c>
      <c r="F120" s="16">
        <v>63289</v>
      </c>
      <c r="G120" s="16">
        <v>0</v>
      </c>
      <c r="H120" s="16">
        <v>-82697</v>
      </c>
      <c r="I120" s="16">
        <v>-435882</v>
      </c>
      <c r="J120" s="16">
        <v>0</v>
      </c>
      <c r="K120" s="16">
        <v>-57805</v>
      </c>
      <c r="L120" s="16">
        <v>-357197</v>
      </c>
      <c r="M120" s="16">
        <v>2093476</v>
      </c>
      <c r="N120" s="16">
        <v>1736279</v>
      </c>
    </row>
    <row r="121" spans="1:14" s="10" customFormat="1" x14ac:dyDescent="0.2">
      <c r="A121" s="58">
        <f>+'A Employer Allocation - No 158'!A122</f>
        <v>242</v>
      </c>
      <c r="B121" s="59" t="str">
        <f>'A Employer Allocation - No 158'!C122</f>
        <v>Christopher Newport University</v>
      </c>
      <c r="C121" s="16">
        <v>14225628</v>
      </c>
      <c r="D121" s="16"/>
      <c r="E121" s="16">
        <v>1085309</v>
      </c>
      <c r="F121" s="16">
        <v>440599</v>
      </c>
      <c r="G121" s="16">
        <v>0</v>
      </c>
      <c r="H121" s="16">
        <v>-575708</v>
      </c>
      <c r="I121" s="16">
        <v>-3034465</v>
      </c>
      <c r="J121" s="16">
        <v>0</v>
      </c>
      <c r="K121" s="16">
        <v>-402422</v>
      </c>
      <c r="L121" s="16">
        <v>-2486687</v>
      </c>
      <c r="M121" s="16">
        <v>14574096</v>
      </c>
      <c r="N121" s="16">
        <v>12087409</v>
      </c>
    </row>
    <row r="122" spans="1:14" s="10" customFormat="1" x14ac:dyDescent="0.2">
      <c r="A122" s="58">
        <f>+'A Employer Allocation - No 158'!A123</f>
        <v>245</v>
      </c>
      <c r="B122" s="59" t="str">
        <f>'A Employer Allocation - No 158'!C123</f>
        <v>St Council of Higher Education</v>
      </c>
      <c r="C122" s="16">
        <v>658968</v>
      </c>
      <c r="D122" s="16"/>
      <c r="E122" s="16">
        <v>52939</v>
      </c>
      <c r="F122" s="16">
        <v>21491</v>
      </c>
      <c r="G122" s="16">
        <v>0</v>
      </c>
      <c r="H122" s="16">
        <v>-28082</v>
      </c>
      <c r="I122" s="16">
        <v>-148014</v>
      </c>
      <c r="J122" s="16">
        <v>0</v>
      </c>
      <c r="K122" s="16">
        <v>-19629</v>
      </c>
      <c r="L122" s="16">
        <v>-121295</v>
      </c>
      <c r="M122" s="16">
        <v>710889</v>
      </c>
      <c r="N122" s="16">
        <v>589594</v>
      </c>
    </row>
    <row r="123" spans="1:14" s="10" customFormat="1" x14ac:dyDescent="0.2">
      <c r="A123" s="58">
        <f>+'A Employer Allocation - No 158'!A124</f>
        <v>246</v>
      </c>
      <c r="B123" s="59" t="str">
        <f>'A Employer Allocation - No 158'!C124</f>
        <v xml:space="preserve">UVA College at Wise           </v>
      </c>
      <c r="C123" s="16">
        <v>893</v>
      </c>
      <c r="D123" s="16"/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</row>
    <row r="124" spans="1:14" s="10" customFormat="1" x14ac:dyDescent="0.2">
      <c r="A124" s="58">
        <f>+'A Employer Allocation - No 158'!A125</f>
        <v>247</v>
      </c>
      <c r="B124" s="59" t="str">
        <f>'A Employer Allocation - No 158'!C125</f>
        <v>George Mason University</v>
      </c>
      <c r="C124" s="16">
        <v>61239768</v>
      </c>
      <c r="D124" s="16"/>
      <c r="E124" s="16">
        <v>4535396</v>
      </c>
      <c r="F124" s="16">
        <v>1841217</v>
      </c>
      <c r="G124" s="16">
        <v>0</v>
      </c>
      <c r="H124" s="16">
        <v>-2405823</v>
      </c>
      <c r="I124" s="16">
        <v>-12680716</v>
      </c>
      <c r="J124" s="16">
        <v>0</v>
      </c>
      <c r="K124" s="16">
        <v>-1681681</v>
      </c>
      <c r="L124" s="16">
        <v>-10391607</v>
      </c>
      <c r="M124" s="16">
        <v>60903639</v>
      </c>
      <c r="N124" s="16">
        <v>50512033</v>
      </c>
    </row>
    <row r="125" spans="1:14" s="10" customFormat="1" x14ac:dyDescent="0.2">
      <c r="A125" s="58">
        <f>+'A Employer Allocation - No 158'!A126</f>
        <v>261</v>
      </c>
      <c r="B125" s="59" t="str">
        <f>'A Employer Allocation - No 158'!C126</f>
        <v>Virginia Community College Sys</v>
      </c>
      <c r="C125" s="16">
        <v>3552995</v>
      </c>
      <c r="D125" s="16"/>
      <c r="E125" s="16">
        <v>304498</v>
      </c>
      <c r="F125" s="16">
        <v>123616</v>
      </c>
      <c r="G125" s="16">
        <v>0</v>
      </c>
      <c r="H125" s="16">
        <v>-161522</v>
      </c>
      <c r="I125" s="16">
        <v>-851358</v>
      </c>
      <c r="J125" s="16">
        <v>0</v>
      </c>
      <c r="K125" s="16">
        <v>-112905</v>
      </c>
      <c r="L125" s="16">
        <v>-697671</v>
      </c>
      <c r="M125" s="16">
        <v>4088951</v>
      </c>
      <c r="N125" s="16">
        <v>3391279</v>
      </c>
    </row>
    <row r="126" spans="1:14" s="10" customFormat="1" x14ac:dyDescent="0.2">
      <c r="A126" s="58">
        <f>+'A Employer Allocation - No 158'!A127</f>
        <v>262</v>
      </c>
      <c r="B126" s="59" t="str">
        <f>'A Employer Allocation - No 158'!C127</f>
        <v>Dept f/Aging &amp; Rehab Services</v>
      </c>
      <c r="C126" s="16">
        <v>14287294</v>
      </c>
      <c r="D126" s="16"/>
      <c r="E126" s="16">
        <v>1074130</v>
      </c>
      <c r="F126" s="16">
        <v>436060</v>
      </c>
      <c r="G126" s="16">
        <v>0</v>
      </c>
      <c r="H126" s="16">
        <v>-569778</v>
      </c>
      <c r="I126" s="16">
        <v>-3003209</v>
      </c>
      <c r="J126" s="16">
        <v>0</v>
      </c>
      <c r="K126" s="16">
        <v>-398277</v>
      </c>
      <c r="L126" s="16">
        <v>-2461074</v>
      </c>
      <c r="M126" s="16">
        <v>14423977</v>
      </c>
      <c r="N126" s="16">
        <v>11962905</v>
      </c>
    </row>
    <row r="127" spans="1:14" s="10" customFormat="1" x14ac:dyDescent="0.2">
      <c r="A127" s="58">
        <f>+'A Employer Allocation - No 158'!A128</f>
        <v>263</v>
      </c>
      <c r="B127" s="59" t="str">
        <f>'A Employer Allocation - No 158'!C128</f>
        <v>Va Rehab Center for the Blind</v>
      </c>
      <c r="C127" s="16">
        <v>320478</v>
      </c>
      <c r="D127" s="16"/>
      <c r="E127" s="16">
        <v>28437</v>
      </c>
      <c r="F127" s="16">
        <v>11544</v>
      </c>
      <c r="G127" s="16">
        <v>0</v>
      </c>
      <c r="H127" s="16">
        <v>-15084</v>
      </c>
      <c r="I127" s="16">
        <v>-79507</v>
      </c>
      <c r="J127" s="16">
        <v>0</v>
      </c>
      <c r="K127" s="16">
        <v>-10544</v>
      </c>
      <c r="L127" s="16">
        <v>-65154</v>
      </c>
      <c r="M127" s="16">
        <v>381863</v>
      </c>
      <c r="N127" s="16">
        <v>316708</v>
      </c>
    </row>
    <row r="128" spans="1:14" s="10" customFormat="1" x14ac:dyDescent="0.2">
      <c r="A128" s="58">
        <f>+'A Employer Allocation - No 158'!A129</f>
        <v>268</v>
      </c>
      <c r="B128" s="59" t="str">
        <f>'A Employer Allocation - No 158'!C129</f>
        <v>Va Institute of Marine Science</v>
      </c>
      <c r="C128" s="16">
        <v>5198679</v>
      </c>
      <c r="D128" s="16"/>
      <c r="E128" s="16">
        <v>393778</v>
      </c>
      <c r="F128" s="16">
        <v>159861</v>
      </c>
      <c r="G128" s="16">
        <v>0</v>
      </c>
      <c r="H128" s="16">
        <v>-208882</v>
      </c>
      <c r="I128" s="16">
        <v>-1100982</v>
      </c>
      <c r="J128" s="16">
        <v>0</v>
      </c>
      <c r="K128" s="16">
        <v>-146009</v>
      </c>
      <c r="L128" s="16">
        <v>-902234</v>
      </c>
      <c r="M128" s="16">
        <v>5287859</v>
      </c>
      <c r="N128" s="16">
        <v>4385624</v>
      </c>
    </row>
    <row r="129" spans="1:14" s="10" customFormat="1" x14ac:dyDescent="0.2">
      <c r="A129" s="58">
        <f>+'A Employer Allocation - No 158'!A130</f>
        <v>270</v>
      </c>
      <c r="B129" s="59" t="str">
        <f>'A Employer Allocation - No 158'!C130</f>
        <v>Va Community Coll Sys Utility</v>
      </c>
      <c r="C129" s="16">
        <v>0</v>
      </c>
      <c r="D129" s="16"/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</row>
    <row r="130" spans="1:14" s="10" customFormat="1" x14ac:dyDescent="0.2">
      <c r="A130" s="58">
        <f>+'A Employer Allocation - No 158'!A131</f>
        <v>275</v>
      </c>
      <c r="B130" s="59" t="str">
        <f>'A Employer Allocation - No 158'!C131</f>
        <v>New River Community College</v>
      </c>
      <c r="C130" s="16">
        <v>2399877</v>
      </c>
      <c r="D130" s="16"/>
      <c r="E130" s="16">
        <v>169952</v>
      </c>
      <c r="F130" s="16">
        <v>68995</v>
      </c>
      <c r="G130" s="16">
        <v>0</v>
      </c>
      <c r="H130" s="16">
        <v>-90152</v>
      </c>
      <c r="I130" s="16">
        <v>-475177</v>
      </c>
      <c r="J130" s="16">
        <v>0</v>
      </c>
      <c r="K130" s="16">
        <v>-63017</v>
      </c>
      <c r="L130" s="16">
        <v>-389399</v>
      </c>
      <c r="M130" s="16">
        <v>2282207</v>
      </c>
      <c r="N130" s="16">
        <v>1892809</v>
      </c>
    </row>
    <row r="131" spans="1:14" s="10" customFormat="1" x14ac:dyDescent="0.2">
      <c r="A131" s="58">
        <f>+'A Employer Allocation - No 158'!A132</f>
        <v>276</v>
      </c>
      <c r="B131" s="59" t="str">
        <f>'A Employer Allocation - No 158'!C132</f>
        <v>Southside Va Community College</v>
      </c>
      <c r="C131" s="16">
        <v>3631047</v>
      </c>
      <c r="D131" s="16"/>
      <c r="E131" s="16">
        <v>241581</v>
      </c>
      <c r="F131" s="16">
        <v>98074</v>
      </c>
      <c r="G131" s="16">
        <v>0</v>
      </c>
      <c r="H131" s="16">
        <v>-128148</v>
      </c>
      <c r="I131" s="16">
        <v>-675446</v>
      </c>
      <c r="J131" s="16">
        <v>0</v>
      </c>
      <c r="K131" s="16">
        <v>-89576</v>
      </c>
      <c r="L131" s="16">
        <v>-553515</v>
      </c>
      <c r="M131" s="16">
        <v>3244070</v>
      </c>
      <c r="N131" s="16">
        <v>2690555</v>
      </c>
    </row>
    <row r="132" spans="1:14" s="10" customFormat="1" x14ac:dyDescent="0.2">
      <c r="A132" s="58">
        <f>+'A Employer Allocation - No 158'!A133</f>
        <v>277</v>
      </c>
      <c r="B132" s="59" t="str">
        <f>'A Employer Allocation - No 158'!C133</f>
        <v xml:space="preserve">Paul D Camp Community College </v>
      </c>
      <c r="C132" s="16">
        <v>1161238</v>
      </c>
      <c r="D132" s="16"/>
      <c r="E132" s="16">
        <v>88239</v>
      </c>
      <c r="F132" s="16">
        <v>35822</v>
      </c>
      <c r="G132" s="16">
        <v>0</v>
      </c>
      <c r="H132" s="16">
        <v>-46807</v>
      </c>
      <c r="I132" s="16">
        <v>-246710</v>
      </c>
      <c r="J132" s="16">
        <v>0</v>
      </c>
      <c r="K132" s="16">
        <v>-32718</v>
      </c>
      <c r="L132" s="16">
        <v>-202174</v>
      </c>
      <c r="M132" s="16">
        <v>1184914</v>
      </c>
      <c r="N132" s="16">
        <v>982739</v>
      </c>
    </row>
    <row r="133" spans="1:14" s="10" customFormat="1" x14ac:dyDescent="0.2">
      <c r="A133" s="58">
        <f>+'A Employer Allocation - No 158'!A134</f>
        <v>278</v>
      </c>
      <c r="B133" s="59" t="str">
        <f>'A Employer Allocation - No 158'!C134</f>
        <v>Rappahannock Community College</v>
      </c>
      <c r="C133" s="16">
        <v>1740848</v>
      </c>
      <c r="D133" s="16"/>
      <c r="E133" s="16">
        <v>125191</v>
      </c>
      <c r="F133" s="16">
        <v>50823</v>
      </c>
      <c r="G133" s="16">
        <v>0</v>
      </c>
      <c r="H133" s="16">
        <v>-66408</v>
      </c>
      <c r="I133" s="16">
        <v>-350028</v>
      </c>
      <c r="J133" s="16">
        <v>0</v>
      </c>
      <c r="K133" s="16">
        <v>-46420</v>
      </c>
      <c r="L133" s="16">
        <v>-286842</v>
      </c>
      <c r="M133" s="16">
        <v>1681134</v>
      </c>
      <c r="N133" s="16">
        <v>1394293</v>
      </c>
    </row>
    <row r="134" spans="1:14" s="10" customFormat="1" x14ac:dyDescent="0.2">
      <c r="A134" s="58">
        <f>+'A Employer Allocation - No 158'!A135</f>
        <v>279</v>
      </c>
      <c r="B134" s="59" t="str">
        <f>'A Employer Allocation - No 158'!C135</f>
        <v>Danville Community College</v>
      </c>
      <c r="C134" s="16">
        <v>2562229</v>
      </c>
      <c r="D134" s="16"/>
      <c r="E134" s="16">
        <v>184791</v>
      </c>
      <c r="F134" s="16">
        <v>75019</v>
      </c>
      <c r="G134" s="16">
        <v>0</v>
      </c>
      <c r="H134" s="16">
        <v>-98023</v>
      </c>
      <c r="I134" s="16">
        <v>-516666</v>
      </c>
      <c r="J134" s="16">
        <v>0</v>
      </c>
      <c r="K134" s="16">
        <v>-68519</v>
      </c>
      <c r="L134" s="16">
        <v>-423398</v>
      </c>
      <c r="M134" s="16">
        <v>2481471</v>
      </c>
      <c r="N134" s="16">
        <v>2058073</v>
      </c>
    </row>
    <row r="135" spans="1:14" s="10" customFormat="1" x14ac:dyDescent="0.2">
      <c r="A135" s="58">
        <f>+'A Employer Allocation - No 158'!A136</f>
        <v>280</v>
      </c>
      <c r="B135" s="59" t="str">
        <f>'A Employer Allocation - No 158'!C136</f>
        <v>Northern Va Community College</v>
      </c>
      <c r="C135" s="16">
        <v>27701945</v>
      </c>
      <c r="D135" s="16"/>
      <c r="E135" s="16">
        <v>1948671</v>
      </c>
      <c r="F135" s="16">
        <v>791094</v>
      </c>
      <c r="G135" s="16">
        <v>0</v>
      </c>
      <c r="H135" s="16">
        <v>-1033682</v>
      </c>
      <c r="I135" s="16">
        <v>-5448377</v>
      </c>
      <c r="J135" s="16">
        <v>0</v>
      </c>
      <c r="K135" s="16">
        <v>-722548</v>
      </c>
      <c r="L135" s="16">
        <v>-4464842</v>
      </c>
      <c r="M135" s="16">
        <v>26167764</v>
      </c>
      <c r="N135" s="16">
        <v>21702922</v>
      </c>
    </row>
    <row r="136" spans="1:14" s="10" customFormat="1" x14ac:dyDescent="0.2">
      <c r="A136" s="58">
        <f>+'A Employer Allocation - No 158'!A137</f>
        <v>282</v>
      </c>
      <c r="B136" s="59" t="str">
        <f>'A Employer Allocation - No 158'!C137</f>
        <v>Piedmont Va Community College</v>
      </c>
      <c r="C136" s="16">
        <v>3056555</v>
      </c>
      <c r="D136" s="16"/>
      <c r="E136" s="16">
        <v>235367</v>
      </c>
      <c r="F136" s="16">
        <v>95551</v>
      </c>
      <c r="G136" s="16">
        <v>0</v>
      </c>
      <c r="H136" s="16">
        <v>-124851</v>
      </c>
      <c r="I136" s="16">
        <v>-658072</v>
      </c>
      <c r="J136" s="16">
        <v>0</v>
      </c>
      <c r="K136" s="16">
        <v>-87272</v>
      </c>
      <c r="L136" s="16">
        <v>-539277</v>
      </c>
      <c r="M136" s="16">
        <v>3160626</v>
      </c>
      <c r="N136" s="16">
        <v>2621348</v>
      </c>
    </row>
    <row r="137" spans="1:14" s="10" customFormat="1" x14ac:dyDescent="0.2">
      <c r="A137" s="58">
        <f>+'A Employer Allocation - No 158'!A138</f>
        <v>283</v>
      </c>
      <c r="B137" s="59" t="str">
        <f>'A Employer Allocation - No 158'!C138</f>
        <v xml:space="preserve">J Sargeant Reynolds Comm Coll </v>
      </c>
      <c r="C137" s="16">
        <v>8009402</v>
      </c>
      <c r="D137" s="16"/>
      <c r="E137" s="16">
        <v>564432</v>
      </c>
      <c r="F137" s="16">
        <v>229140</v>
      </c>
      <c r="G137" s="16">
        <v>0</v>
      </c>
      <c r="H137" s="16">
        <v>-299406</v>
      </c>
      <c r="I137" s="16">
        <v>-1578121</v>
      </c>
      <c r="J137" s="16">
        <v>0</v>
      </c>
      <c r="K137" s="16">
        <v>-209286</v>
      </c>
      <c r="L137" s="16">
        <v>-1293241</v>
      </c>
      <c r="M137" s="16">
        <v>7579487</v>
      </c>
      <c r="N137" s="16">
        <v>6286247</v>
      </c>
    </row>
    <row r="138" spans="1:14" s="10" customFormat="1" x14ac:dyDescent="0.2">
      <c r="A138" s="58">
        <f>+'A Employer Allocation - No 158'!A139</f>
        <v>284</v>
      </c>
      <c r="B138" s="59" t="str">
        <f>'A Employer Allocation - No 158'!C139</f>
        <v>Eastern Shore Community Coll</v>
      </c>
      <c r="C138" s="16">
        <v>957428</v>
      </c>
      <c r="D138" s="16"/>
      <c r="E138" s="16">
        <v>73745</v>
      </c>
      <c r="F138" s="16">
        <v>29938</v>
      </c>
      <c r="G138" s="16">
        <v>0</v>
      </c>
      <c r="H138" s="16">
        <v>-39119</v>
      </c>
      <c r="I138" s="16">
        <v>-206188</v>
      </c>
      <c r="J138" s="16">
        <v>0</v>
      </c>
      <c r="K138" s="16">
        <v>-27344</v>
      </c>
      <c r="L138" s="16">
        <v>-168968</v>
      </c>
      <c r="M138" s="16">
        <v>990292</v>
      </c>
      <c r="N138" s="16">
        <v>821325</v>
      </c>
    </row>
    <row r="139" spans="1:14" s="10" customFormat="1" x14ac:dyDescent="0.2">
      <c r="A139" s="58">
        <f>+'A Employer Allocation - No 158'!A140</f>
        <v>285</v>
      </c>
      <c r="B139" s="59" t="str">
        <f>'A Employer Allocation - No 158'!C140</f>
        <v xml:space="preserve">Patrick Henry Comm Coll       </v>
      </c>
      <c r="C139" s="16">
        <v>2985322</v>
      </c>
      <c r="D139" s="16"/>
      <c r="E139" s="16">
        <v>237032</v>
      </c>
      <c r="F139" s="16">
        <v>96227</v>
      </c>
      <c r="G139" s="16">
        <v>0</v>
      </c>
      <c r="H139" s="16">
        <v>-125735</v>
      </c>
      <c r="I139" s="16">
        <v>-662730</v>
      </c>
      <c r="J139" s="16">
        <v>0</v>
      </c>
      <c r="K139" s="16">
        <v>-87889</v>
      </c>
      <c r="L139" s="16">
        <v>-543095</v>
      </c>
      <c r="M139" s="16">
        <v>3182994</v>
      </c>
      <c r="N139" s="16">
        <v>2639900</v>
      </c>
    </row>
    <row r="140" spans="1:14" s="10" customFormat="1" x14ac:dyDescent="0.2">
      <c r="A140" s="58">
        <f>+'A Employer Allocation - No 158'!A141</f>
        <v>286</v>
      </c>
      <c r="B140" s="59" t="str">
        <f>'A Employer Allocation - No 158'!C141</f>
        <v>Va Western Community College</v>
      </c>
      <c r="C140" s="16">
        <v>4618668</v>
      </c>
      <c r="D140" s="16"/>
      <c r="E140" s="16">
        <v>329857</v>
      </c>
      <c r="F140" s="16">
        <v>133911</v>
      </c>
      <c r="G140" s="16">
        <v>0</v>
      </c>
      <c r="H140" s="16">
        <v>-174974</v>
      </c>
      <c r="I140" s="16">
        <v>-922263</v>
      </c>
      <c r="J140" s="16">
        <v>0</v>
      </c>
      <c r="K140" s="16">
        <v>-122308</v>
      </c>
      <c r="L140" s="16">
        <v>-755777</v>
      </c>
      <c r="M140" s="16">
        <v>4429495</v>
      </c>
      <c r="N140" s="16">
        <v>3673718</v>
      </c>
    </row>
    <row r="141" spans="1:14" s="10" customFormat="1" x14ac:dyDescent="0.2">
      <c r="A141" s="58">
        <f>+'A Employer Allocation - No 158'!A142</f>
        <v>287</v>
      </c>
      <c r="B141" s="59" t="str">
        <f>'A Employer Allocation - No 158'!C142</f>
        <v xml:space="preserve">Dabney S Lancaster Comm Coll  </v>
      </c>
      <c r="C141" s="16">
        <v>1280399</v>
      </c>
      <c r="D141" s="16"/>
      <c r="E141" s="16">
        <v>96950</v>
      </c>
      <c r="F141" s="16">
        <v>39358</v>
      </c>
      <c r="G141" s="16">
        <v>0</v>
      </c>
      <c r="H141" s="16">
        <v>-51427</v>
      </c>
      <c r="I141" s="16">
        <v>-271066</v>
      </c>
      <c r="J141" s="16">
        <v>0</v>
      </c>
      <c r="K141" s="16">
        <v>-35948</v>
      </c>
      <c r="L141" s="16">
        <v>-222133</v>
      </c>
      <c r="M141" s="16">
        <v>1301891</v>
      </c>
      <c r="N141" s="16">
        <v>1079757</v>
      </c>
    </row>
    <row r="142" spans="1:14" s="10" customFormat="1" x14ac:dyDescent="0.2">
      <c r="A142" s="58">
        <f>+'A Employer Allocation - No 158'!A143</f>
        <v>288</v>
      </c>
      <c r="B142" s="59" t="str">
        <f>'A Employer Allocation - No 158'!C143</f>
        <v>Wytheville Community College</v>
      </c>
      <c r="C142" s="16">
        <v>2113911</v>
      </c>
      <c r="D142" s="16"/>
      <c r="E142" s="16">
        <v>159808</v>
      </c>
      <c r="F142" s="16">
        <v>64877</v>
      </c>
      <c r="G142" s="16">
        <v>0</v>
      </c>
      <c r="H142" s="16">
        <v>-84771</v>
      </c>
      <c r="I142" s="16">
        <v>-446814</v>
      </c>
      <c r="J142" s="16">
        <v>0</v>
      </c>
      <c r="K142" s="16">
        <v>-59255</v>
      </c>
      <c r="L142" s="16">
        <v>-366155</v>
      </c>
      <c r="M142" s="16">
        <v>2145985</v>
      </c>
      <c r="N142" s="16">
        <v>1779829</v>
      </c>
    </row>
    <row r="143" spans="1:14" s="10" customFormat="1" x14ac:dyDescent="0.2">
      <c r="A143" s="58">
        <f>+'A Employer Allocation - No 158'!A144</f>
        <v>290</v>
      </c>
      <c r="B143" s="59" t="str">
        <f>'A Employer Allocation - No 158'!C144</f>
        <v>John Tyler Community College</v>
      </c>
      <c r="C143" s="16">
        <v>5039866</v>
      </c>
      <c r="D143" s="16"/>
      <c r="E143" s="16">
        <v>367639</v>
      </c>
      <c r="F143" s="16">
        <v>149249</v>
      </c>
      <c r="G143" s="16">
        <v>0</v>
      </c>
      <c r="H143" s="16">
        <v>-195016</v>
      </c>
      <c r="I143" s="16">
        <v>-1027898</v>
      </c>
      <c r="J143" s="16">
        <v>0</v>
      </c>
      <c r="K143" s="16">
        <v>-136317</v>
      </c>
      <c r="L143" s="16">
        <v>-842343</v>
      </c>
      <c r="M143" s="16">
        <v>4936845</v>
      </c>
      <c r="N143" s="16">
        <v>4094502</v>
      </c>
    </row>
    <row r="144" spans="1:14" s="10" customFormat="1" x14ac:dyDescent="0.2">
      <c r="A144" s="58">
        <f>+'A Employer Allocation - No 158'!A145</f>
        <v>291</v>
      </c>
      <c r="B144" s="59" t="str">
        <f>'A Employer Allocation - No 158'!C145</f>
        <v>Blue Ridge Community College</v>
      </c>
      <c r="C144" s="16">
        <v>3373112</v>
      </c>
      <c r="D144" s="16"/>
      <c r="E144" s="16">
        <v>236434</v>
      </c>
      <c r="F144" s="16">
        <v>95984</v>
      </c>
      <c r="G144" s="16">
        <v>0</v>
      </c>
      <c r="H144" s="16">
        <v>-125418</v>
      </c>
      <c r="I144" s="16">
        <v>-661057</v>
      </c>
      <c r="J144" s="16">
        <v>0</v>
      </c>
      <c r="K144" s="16">
        <v>-87668</v>
      </c>
      <c r="L144" s="16">
        <v>-541725</v>
      </c>
      <c r="M144" s="16">
        <v>3174961</v>
      </c>
      <c r="N144" s="16">
        <v>2633237</v>
      </c>
    </row>
    <row r="145" spans="1:14" s="10" customFormat="1" x14ac:dyDescent="0.2">
      <c r="A145" s="58">
        <f>+'A Employer Allocation - No 158'!A146</f>
        <v>292</v>
      </c>
      <c r="B145" s="59" t="str">
        <f>'A Employer Allocation - No 158'!C146</f>
        <v>Central Va Community College</v>
      </c>
      <c r="C145" s="16">
        <v>2553043</v>
      </c>
      <c r="D145" s="16"/>
      <c r="E145" s="16">
        <v>183565</v>
      </c>
      <c r="F145" s="16">
        <v>74521</v>
      </c>
      <c r="G145" s="16">
        <v>0</v>
      </c>
      <c r="H145" s="16">
        <v>-97373</v>
      </c>
      <c r="I145" s="16">
        <v>-513238</v>
      </c>
      <c r="J145" s="16">
        <v>0</v>
      </c>
      <c r="K145" s="16">
        <v>-68064</v>
      </c>
      <c r="L145" s="16">
        <v>-420589</v>
      </c>
      <c r="M145" s="16">
        <v>2465007</v>
      </c>
      <c r="N145" s="16">
        <v>2044418</v>
      </c>
    </row>
    <row r="146" spans="1:14" s="10" customFormat="1" x14ac:dyDescent="0.2">
      <c r="A146" s="58">
        <f>+'A Employer Allocation - No 158'!A147</f>
        <v>293</v>
      </c>
      <c r="B146" s="59" t="str">
        <f>'A Employer Allocation - No 158'!C147</f>
        <v>Thomas Nelson Comm College</v>
      </c>
      <c r="C146" s="16">
        <v>6247834</v>
      </c>
      <c r="D146" s="16"/>
      <c r="E146" s="16">
        <v>479202</v>
      </c>
      <c r="F146" s="16">
        <v>194540</v>
      </c>
      <c r="G146" s="16">
        <v>0</v>
      </c>
      <c r="H146" s="16">
        <v>-254195</v>
      </c>
      <c r="I146" s="16">
        <v>-1339822</v>
      </c>
      <c r="J146" s="16">
        <v>0</v>
      </c>
      <c r="K146" s="16">
        <v>-177683</v>
      </c>
      <c r="L146" s="16">
        <v>-1097958</v>
      </c>
      <c r="M146" s="16">
        <v>6434973</v>
      </c>
      <c r="N146" s="16">
        <v>5337014</v>
      </c>
    </row>
    <row r="147" spans="1:14" s="10" customFormat="1" x14ac:dyDescent="0.2">
      <c r="A147" s="58">
        <f>+'A Employer Allocation - No 158'!A148</f>
        <v>294</v>
      </c>
      <c r="B147" s="59" t="str">
        <f>'A Employer Allocation - No 158'!C148</f>
        <v>Southwest Virginia Comm Coll</v>
      </c>
      <c r="C147" s="16">
        <v>2309560</v>
      </c>
      <c r="D147" s="16"/>
      <c r="E147" s="16">
        <v>183087</v>
      </c>
      <c r="F147" s="16">
        <v>74327</v>
      </c>
      <c r="G147" s="16">
        <v>0</v>
      </c>
      <c r="H147" s="16">
        <v>-97119</v>
      </c>
      <c r="I147" s="16">
        <v>-511901</v>
      </c>
      <c r="J147" s="16">
        <v>0</v>
      </c>
      <c r="K147" s="16">
        <v>-67887</v>
      </c>
      <c r="L147" s="16">
        <v>-419493</v>
      </c>
      <c r="M147" s="16">
        <v>2458585</v>
      </c>
      <c r="N147" s="16">
        <v>2039092</v>
      </c>
    </row>
    <row r="148" spans="1:14" s="10" customFormat="1" x14ac:dyDescent="0.2">
      <c r="A148" s="58">
        <f>+'A Employer Allocation - No 158'!A149</f>
        <v>295</v>
      </c>
      <c r="B148" s="59" t="str">
        <f>'A Employer Allocation - No 158'!C149</f>
        <v xml:space="preserve">Tidewater Community College   </v>
      </c>
      <c r="C148" s="16">
        <v>16137591</v>
      </c>
      <c r="D148" s="16"/>
      <c r="E148" s="16">
        <v>1195175</v>
      </c>
      <c r="F148" s="16">
        <v>485200</v>
      </c>
      <c r="G148" s="16">
        <v>0</v>
      </c>
      <c r="H148" s="16">
        <v>-633986</v>
      </c>
      <c r="I148" s="16">
        <v>-3341642</v>
      </c>
      <c r="J148" s="16">
        <v>0</v>
      </c>
      <c r="K148" s="16">
        <v>-443159</v>
      </c>
      <c r="L148" s="16">
        <v>-2738412</v>
      </c>
      <c r="M148" s="16">
        <v>16049422</v>
      </c>
      <c r="N148" s="16">
        <v>13311010</v>
      </c>
    </row>
    <row r="149" spans="1:14" s="10" customFormat="1" x14ac:dyDescent="0.2">
      <c r="A149" s="58">
        <f>+'A Employer Allocation - No 158'!A150</f>
        <v>296</v>
      </c>
      <c r="B149" s="59" t="str">
        <f>'A Employer Allocation - No 158'!C150</f>
        <v>VA Highlands Community College</v>
      </c>
      <c r="C149" s="16">
        <v>2083777</v>
      </c>
      <c r="D149" s="16"/>
      <c r="E149" s="16">
        <v>163476</v>
      </c>
      <c r="F149" s="16">
        <v>66366</v>
      </c>
      <c r="G149" s="16">
        <v>0</v>
      </c>
      <c r="H149" s="16">
        <v>-86716</v>
      </c>
      <c r="I149" s="16">
        <v>-457069</v>
      </c>
      <c r="J149" s="16">
        <v>0</v>
      </c>
      <c r="K149" s="16">
        <v>-60615</v>
      </c>
      <c r="L149" s="16">
        <v>-374558</v>
      </c>
      <c r="M149" s="16">
        <v>2195237</v>
      </c>
      <c r="N149" s="16">
        <v>1820677</v>
      </c>
    </row>
    <row r="150" spans="1:14" s="10" customFormat="1" x14ac:dyDescent="0.2">
      <c r="A150" s="58">
        <f>+'A Employer Allocation - No 158'!A151</f>
        <v>297</v>
      </c>
      <c r="B150" s="59" t="str">
        <f>'A Employer Allocation - No 158'!C151</f>
        <v>Germanna Community College</v>
      </c>
      <c r="C150" s="16">
        <v>3651405</v>
      </c>
      <c r="D150" s="16"/>
      <c r="E150" s="16">
        <v>281805</v>
      </c>
      <c r="F150" s="16">
        <v>114403</v>
      </c>
      <c r="G150" s="16">
        <v>0</v>
      </c>
      <c r="H150" s="16">
        <v>-149485</v>
      </c>
      <c r="I150" s="16">
        <v>-787912</v>
      </c>
      <c r="J150" s="16">
        <v>0</v>
      </c>
      <c r="K150" s="16">
        <v>-104491</v>
      </c>
      <c r="L150" s="16">
        <v>-645680</v>
      </c>
      <c r="M150" s="16">
        <v>3784227</v>
      </c>
      <c r="N150" s="16">
        <v>3138548</v>
      </c>
    </row>
    <row r="151" spans="1:14" s="10" customFormat="1" x14ac:dyDescent="0.2">
      <c r="A151" s="58">
        <f>+'A Employer Allocation - No 158'!A152</f>
        <v>298</v>
      </c>
      <c r="B151" s="59" t="str">
        <f>'A Employer Allocation - No 158'!C152</f>
        <v>Lord Fairfax Community College</v>
      </c>
      <c r="C151" s="16">
        <v>4135787</v>
      </c>
      <c r="D151" s="16"/>
      <c r="E151" s="16">
        <v>311340</v>
      </c>
      <c r="F151" s="16">
        <v>126393</v>
      </c>
      <c r="G151" s="16">
        <v>0</v>
      </c>
      <c r="H151" s="16">
        <v>-165152</v>
      </c>
      <c r="I151" s="16">
        <v>-870488</v>
      </c>
      <c r="J151" s="16">
        <v>0</v>
      </c>
      <c r="K151" s="16">
        <v>-115442</v>
      </c>
      <c r="L151" s="16">
        <v>-713349</v>
      </c>
      <c r="M151" s="16">
        <v>4180829</v>
      </c>
      <c r="N151" s="16">
        <v>3467481</v>
      </c>
    </row>
    <row r="152" spans="1:14" s="10" customFormat="1" x14ac:dyDescent="0.2">
      <c r="A152" s="58">
        <f>+'A Employer Allocation - No 158'!A153</f>
        <v>299</v>
      </c>
      <c r="B152" s="59" t="str">
        <f>'A Employer Allocation - No 158'!C153</f>
        <v>Mountain Empire Community Coll</v>
      </c>
      <c r="C152" s="16">
        <v>2269114</v>
      </c>
      <c r="D152" s="16"/>
      <c r="E152" s="16">
        <v>166381</v>
      </c>
      <c r="F152" s="16">
        <v>67545</v>
      </c>
      <c r="G152" s="16">
        <v>0</v>
      </c>
      <c r="H152" s="16">
        <v>-88258</v>
      </c>
      <c r="I152" s="16">
        <v>-465192</v>
      </c>
      <c r="J152" s="16">
        <v>0</v>
      </c>
      <c r="K152" s="16">
        <v>-61692</v>
      </c>
      <c r="L152" s="16">
        <v>-381216</v>
      </c>
      <c r="M152" s="16">
        <v>2234248</v>
      </c>
      <c r="N152" s="16">
        <v>1853032</v>
      </c>
    </row>
    <row r="153" spans="1:14" s="10" customFormat="1" x14ac:dyDescent="0.2">
      <c r="A153" s="58">
        <f>+'A Employer Allocation - No 158'!A154</f>
        <v>301</v>
      </c>
      <c r="B153" s="59" t="str">
        <f>'A Employer Allocation - No 158'!C154</f>
        <v>Dept of Agri &amp; Cons Services</v>
      </c>
      <c r="C153" s="16">
        <v>7831143</v>
      </c>
      <c r="D153" s="16"/>
      <c r="E153" s="16">
        <v>582370</v>
      </c>
      <c r="F153" s="16">
        <v>236422</v>
      </c>
      <c r="G153" s="16">
        <v>0</v>
      </c>
      <c r="H153" s="16">
        <v>-308921</v>
      </c>
      <c r="I153" s="16">
        <v>-1628273</v>
      </c>
      <c r="J153" s="16">
        <v>0</v>
      </c>
      <c r="K153" s="16">
        <v>-215937</v>
      </c>
      <c r="L153" s="16">
        <v>-1334339</v>
      </c>
      <c r="M153" s="16">
        <v>7820361</v>
      </c>
      <c r="N153" s="16">
        <v>6486022</v>
      </c>
    </row>
    <row r="154" spans="1:14" s="10" customFormat="1" x14ac:dyDescent="0.2">
      <c r="A154" s="58">
        <f>+'A Employer Allocation - No 158'!A155</f>
        <v>305</v>
      </c>
      <c r="B154" s="59" t="str">
        <f>'A Employer Allocation - No 158'!C155</f>
        <v>State Milk Commission</v>
      </c>
      <c r="C154" s="16">
        <v>0</v>
      </c>
      <c r="D154" s="16"/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</row>
    <row r="155" spans="1:14" s="10" customFormat="1" x14ac:dyDescent="0.2">
      <c r="A155" s="58">
        <f>+'A Employer Allocation - No 158'!A156</f>
        <v>310</v>
      </c>
      <c r="B155" s="59" t="str">
        <f>'A Employer Allocation - No 158'!C156</f>
        <v>Va Economic Dev Partnership</v>
      </c>
      <c r="C155" s="16">
        <v>1746040</v>
      </c>
      <c r="D155" s="16"/>
      <c r="E155" s="16">
        <v>138497</v>
      </c>
      <c r="F155" s="16">
        <v>56225</v>
      </c>
      <c r="G155" s="16">
        <v>0</v>
      </c>
      <c r="H155" s="16">
        <v>-73466</v>
      </c>
      <c r="I155" s="16">
        <v>-387229</v>
      </c>
      <c r="J155" s="16">
        <v>0</v>
      </c>
      <c r="K155" s="16">
        <v>-51353</v>
      </c>
      <c r="L155" s="16">
        <v>-317326</v>
      </c>
      <c r="M155" s="16">
        <v>1859807</v>
      </c>
      <c r="N155" s="16">
        <v>1542480</v>
      </c>
    </row>
    <row r="156" spans="1:14" s="10" customFormat="1" x14ac:dyDescent="0.2">
      <c r="A156" s="58">
        <f>+'A Employer Allocation - No 158'!A157</f>
        <v>311</v>
      </c>
      <c r="B156" s="59" t="str">
        <f>'A Employer Allocation - No 158'!C157</f>
        <v>Va National Defense Industrial</v>
      </c>
      <c r="C156" s="16">
        <v>0</v>
      </c>
      <c r="D156" s="16"/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</row>
    <row r="157" spans="1:14" s="10" customFormat="1" x14ac:dyDescent="0.2">
      <c r="A157" s="58">
        <f>+'A Employer Allocation - No 158'!A158</f>
        <v>319</v>
      </c>
      <c r="B157" s="59" t="str">
        <f>'A Employer Allocation - No 158'!C158</f>
        <v xml:space="preserve">Chippokes Plantation Farm Fd  </v>
      </c>
      <c r="C157" s="16">
        <v>0</v>
      </c>
      <c r="D157" s="16"/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</row>
    <row r="158" spans="1:14" s="10" customFormat="1" x14ac:dyDescent="0.2">
      <c r="A158" s="58">
        <f>+'A Employer Allocation - No 158'!A159</f>
        <v>320</v>
      </c>
      <c r="B158" s="59" t="str">
        <f>'A Employer Allocation - No 158'!C159</f>
        <v xml:space="preserve">Virginia Tourism Authority    </v>
      </c>
      <c r="C158" s="16">
        <v>1152785</v>
      </c>
      <c r="D158" s="16"/>
      <c r="E158" s="16">
        <v>85467</v>
      </c>
      <c r="F158" s="16">
        <v>34697</v>
      </c>
      <c r="G158" s="16">
        <v>0</v>
      </c>
      <c r="H158" s="16">
        <v>-45336</v>
      </c>
      <c r="I158" s="16">
        <v>-238961</v>
      </c>
      <c r="J158" s="16">
        <v>0</v>
      </c>
      <c r="K158" s="16">
        <v>-31690</v>
      </c>
      <c r="L158" s="16">
        <v>-195823</v>
      </c>
      <c r="M158" s="16">
        <v>1147694</v>
      </c>
      <c r="N158" s="16">
        <v>951870</v>
      </c>
    </row>
    <row r="159" spans="1:14" s="10" customFormat="1" x14ac:dyDescent="0.2">
      <c r="A159" s="58">
        <f>+'A Employer Allocation - No 158'!A160</f>
        <v>325</v>
      </c>
      <c r="B159" s="59" t="str">
        <f>'A Employer Allocation - No 158'!C160</f>
        <v>Dept of Business Assistance</v>
      </c>
      <c r="C159" s="16">
        <v>0</v>
      </c>
      <c r="D159" s="16"/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</row>
    <row r="160" spans="1:14" s="10" customFormat="1" x14ac:dyDescent="0.2">
      <c r="A160" s="58">
        <f>+'A Employer Allocation - No 158'!A161</f>
        <v>326</v>
      </c>
      <c r="B160" s="59" t="str">
        <f>'A Employer Allocation - No 158'!C161</f>
        <v xml:space="preserve">Off of Workforce Development  </v>
      </c>
      <c r="C160" s="16">
        <v>0</v>
      </c>
      <c r="D160" s="16"/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</row>
    <row r="161" spans="1:14" s="10" customFormat="1" x14ac:dyDescent="0.2">
      <c r="A161" s="58">
        <f>+'A Employer Allocation - No 158'!A162</f>
        <v>330</v>
      </c>
      <c r="B161" s="59" t="str">
        <f>'A Employer Allocation - No 158'!C162</f>
        <v>Virginia-Israel Advisory Board</v>
      </c>
      <c r="C161" s="16">
        <v>19202</v>
      </c>
      <c r="D161" s="16"/>
      <c r="E161" s="16">
        <v>1438</v>
      </c>
      <c r="F161" s="16">
        <v>584</v>
      </c>
      <c r="G161" s="16">
        <v>0</v>
      </c>
      <c r="H161" s="16">
        <v>-763</v>
      </c>
      <c r="I161" s="16">
        <v>-4021</v>
      </c>
      <c r="J161" s="16">
        <v>0</v>
      </c>
      <c r="K161" s="16">
        <v>-533</v>
      </c>
      <c r="L161" s="16">
        <v>-3295</v>
      </c>
      <c r="M161" s="16">
        <v>19311</v>
      </c>
      <c r="N161" s="16">
        <v>16016</v>
      </c>
    </row>
    <row r="162" spans="1:14" s="10" customFormat="1" x14ac:dyDescent="0.2">
      <c r="A162" s="58">
        <f>+'A Employer Allocation - No 158'!A163</f>
        <v>350</v>
      </c>
      <c r="B162" s="59" t="str">
        <f>'A Employer Allocation - No 158'!C163</f>
        <v>Dept Small Bus/Supplier Div</v>
      </c>
      <c r="C162" s="16">
        <v>449980</v>
      </c>
      <c r="D162" s="16"/>
      <c r="E162" s="16">
        <v>36614</v>
      </c>
      <c r="F162" s="16">
        <v>14864</v>
      </c>
      <c r="G162" s="16">
        <v>0</v>
      </c>
      <c r="H162" s="16">
        <v>-19422</v>
      </c>
      <c r="I162" s="16">
        <v>-102371</v>
      </c>
      <c r="J162" s="16">
        <v>0</v>
      </c>
      <c r="K162" s="16">
        <v>-13576</v>
      </c>
      <c r="L162" s="16">
        <v>-83891</v>
      </c>
      <c r="M162" s="16">
        <v>491675</v>
      </c>
      <c r="N162" s="16">
        <v>407784</v>
      </c>
    </row>
    <row r="163" spans="1:14" s="10" customFormat="1" x14ac:dyDescent="0.2">
      <c r="A163" s="58">
        <f>+'A Employer Allocation - No 158'!A164</f>
        <v>360</v>
      </c>
      <c r="B163" s="59" t="str">
        <f>'A Employer Allocation - No 158'!C164</f>
        <v>Fort Monroe Authority</v>
      </c>
      <c r="C163" s="16">
        <v>348619</v>
      </c>
      <c r="D163" s="16"/>
      <c r="E163" s="16">
        <v>25926</v>
      </c>
      <c r="F163" s="16">
        <v>10525</v>
      </c>
      <c r="G163" s="16">
        <v>0</v>
      </c>
      <c r="H163" s="16">
        <v>-13753</v>
      </c>
      <c r="I163" s="16">
        <v>-72487</v>
      </c>
      <c r="J163" s="16">
        <v>0</v>
      </c>
      <c r="K163" s="16">
        <v>-9613</v>
      </c>
      <c r="L163" s="16">
        <v>-59402</v>
      </c>
      <c r="M163" s="16">
        <v>348147</v>
      </c>
      <c r="N163" s="16">
        <v>288745</v>
      </c>
    </row>
    <row r="164" spans="1:14" s="10" customFormat="1" x14ac:dyDescent="0.2">
      <c r="A164" s="58">
        <f>+'A Employer Allocation - No 158'!A165</f>
        <v>400</v>
      </c>
      <c r="B164" s="59" t="str">
        <f>'A Employer Allocation - No 158'!C165</f>
        <v>Jamestown-Yorktown Commemor</v>
      </c>
      <c r="C164" s="16">
        <v>0</v>
      </c>
      <c r="D164" s="16"/>
      <c r="E164" s="16">
        <v>3664</v>
      </c>
      <c r="F164" s="16">
        <v>1487</v>
      </c>
      <c r="G164" s="16">
        <v>0</v>
      </c>
      <c r="H164" s="16">
        <v>-1944</v>
      </c>
      <c r="I164" s="16">
        <v>-10245</v>
      </c>
      <c r="J164" s="16">
        <v>0</v>
      </c>
      <c r="K164" s="16">
        <v>-1359</v>
      </c>
      <c r="L164" s="16">
        <v>-8397</v>
      </c>
      <c r="M164" s="16">
        <v>49203</v>
      </c>
      <c r="N164" s="16">
        <v>40808</v>
      </c>
    </row>
    <row r="165" spans="1:14" s="10" customFormat="1" x14ac:dyDescent="0.2">
      <c r="A165" s="58">
        <f>+'A Employer Allocation - No 158'!A166</f>
        <v>402</v>
      </c>
      <c r="B165" s="59" t="str">
        <f>'A Employer Allocation - No 158'!C166</f>
        <v>Marine Resources Commission</v>
      </c>
      <c r="C165" s="16">
        <v>2778140</v>
      </c>
      <c r="D165" s="16"/>
      <c r="E165" s="16">
        <v>203050</v>
      </c>
      <c r="F165" s="16">
        <v>82431</v>
      </c>
      <c r="G165" s="16">
        <v>0</v>
      </c>
      <c r="H165" s="16">
        <v>-107709</v>
      </c>
      <c r="I165" s="16">
        <v>-567717</v>
      </c>
      <c r="J165" s="16">
        <v>0</v>
      </c>
      <c r="K165" s="16">
        <v>-75289</v>
      </c>
      <c r="L165" s="16">
        <v>-465234</v>
      </c>
      <c r="M165" s="16">
        <v>2726660</v>
      </c>
      <c r="N165" s="16">
        <v>2261427</v>
      </c>
    </row>
    <row r="166" spans="1:14" s="10" customFormat="1" x14ac:dyDescent="0.2">
      <c r="A166" s="58">
        <f>+'A Employer Allocation - No 158'!A167</f>
        <v>403</v>
      </c>
      <c r="B166" s="59" t="str">
        <f>'A Employer Allocation - No 158'!C167</f>
        <v>Dept Game and Inland Fisheries</v>
      </c>
      <c r="C166" s="16">
        <v>8065403</v>
      </c>
      <c r="D166" s="16"/>
      <c r="E166" s="16">
        <v>618259</v>
      </c>
      <c r="F166" s="16">
        <v>250992</v>
      </c>
      <c r="G166" s="16">
        <v>0</v>
      </c>
      <c r="H166" s="16">
        <v>-327958</v>
      </c>
      <c r="I166" s="16">
        <v>-1728618</v>
      </c>
      <c r="J166" s="16">
        <v>0</v>
      </c>
      <c r="K166" s="16">
        <v>-229244</v>
      </c>
      <c r="L166" s="16">
        <v>-1416569</v>
      </c>
      <c r="M166" s="16">
        <v>8302302</v>
      </c>
      <c r="N166" s="16">
        <v>6885732</v>
      </c>
    </row>
    <row r="167" spans="1:14" s="10" customFormat="1" x14ac:dyDescent="0.2">
      <c r="A167" s="58">
        <f>+'A Employer Allocation - No 158'!A168</f>
        <v>405</v>
      </c>
      <c r="B167" s="59" t="str">
        <f>'A Employer Allocation - No 158'!C168</f>
        <v>Virginia Racing Commission</v>
      </c>
      <c r="C167" s="16">
        <v>44589</v>
      </c>
      <c r="D167" s="16"/>
      <c r="E167" s="16">
        <v>2468</v>
      </c>
      <c r="F167" s="16">
        <v>1002</v>
      </c>
      <c r="G167" s="16">
        <v>0</v>
      </c>
      <c r="H167" s="16">
        <v>-1309</v>
      </c>
      <c r="I167" s="16">
        <v>-6901</v>
      </c>
      <c r="J167" s="16">
        <v>0</v>
      </c>
      <c r="K167" s="16">
        <v>-915</v>
      </c>
      <c r="L167" s="16">
        <v>-5655</v>
      </c>
      <c r="M167" s="16">
        <v>33142</v>
      </c>
      <c r="N167" s="16">
        <v>27487</v>
      </c>
    </row>
    <row r="168" spans="1:14" s="10" customFormat="1" x14ac:dyDescent="0.2">
      <c r="A168" s="58">
        <f>+'A Employer Allocation - No 158'!A169</f>
        <v>407</v>
      </c>
      <c r="B168" s="59" t="str">
        <f>'A Employer Allocation - No 158'!C169</f>
        <v>Virginia Port Authority</v>
      </c>
      <c r="C168" s="16">
        <v>84484</v>
      </c>
      <c r="D168" s="16"/>
      <c r="E168" s="16">
        <v>4568</v>
      </c>
      <c r="F168" s="16">
        <v>1855</v>
      </c>
      <c r="G168" s="16">
        <v>0</v>
      </c>
      <c r="H168" s="16">
        <v>-2423</v>
      </c>
      <c r="I168" s="16">
        <v>-12773</v>
      </c>
      <c r="J168" s="16">
        <v>0</v>
      </c>
      <c r="K168" s="16">
        <v>-1694</v>
      </c>
      <c r="L168" s="16">
        <v>-10467</v>
      </c>
      <c r="M168" s="16">
        <v>61348</v>
      </c>
      <c r="N168" s="16">
        <v>50880</v>
      </c>
    </row>
    <row r="169" spans="1:14" s="10" customFormat="1" x14ac:dyDescent="0.2">
      <c r="A169" s="58">
        <f>+'A Employer Allocation - No 158'!A170</f>
        <v>408</v>
      </c>
      <c r="B169" s="59" t="str">
        <f>'A Employer Allocation - No 158'!C170</f>
        <v>Chesapeake Bay Local Asst Dept</v>
      </c>
      <c r="C169" s="16">
        <v>0</v>
      </c>
      <c r="D169" s="16"/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</row>
    <row r="170" spans="1:14" s="10" customFormat="1" x14ac:dyDescent="0.2">
      <c r="A170" s="58">
        <f>+'A Employer Allocation - No 158'!A171</f>
        <v>409</v>
      </c>
      <c r="B170" s="59" t="str">
        <f>'A Employer Allocation - No 158'!C171</f>
        <v xml:space="preserve">Dept Mines Minerals &amp; Energy  </v>
      </c>
      <c r="C170" s="16">
        <v>3676469</v>
      </c>
      <c r="D170" s="16"/>
      <c r="E170" s="16">
        <v>267467</v>
      </c>
      <c r="F170" s="16">
        <v>108582</v>
      </c>
      <c r="G170" s="16">
        <v>0</v>
      </c>
      <c r="H170" s="16">
        <v>-141879</v>
      </c>
      <c r="I170" s="16">
        <v>-747823</v>
      </c>
      <c r="J170" s="16">
        <v>0</v>
      </c>
      <c r="K170" s="16">
        <v>-99174</v>
      </c>
      <c r="L170" s="16">
        <v>-612827</v>
      </c>
      <c r="M170" s="16">
        <v>3591684</v>
      </c>
      <c r="N170" s="16">
        <v>2978857</v>
      </c>
    </row>
    <row r="171" spans="1:14" s="10" customFormat="1" x14ac:dyDescent="0.2">
      <c r="A171" s="58">
        <f>+'A Employer Allocation - No 158'!A172</f>
        <v>411</v>
      </c>
      <c r="B171" s="59" t="str">
        <f>'A Employer Allocation - No 158'!C172</f>
        <v xml:space="preserve">Dept of Forestry              </v>
      </c>
      <c r="C171" s="16">
        <v>4510691</v>
      </c>
      <c r="D171" s="16"/>
      <c r="E171" s="16">
        <v>338122</v>
      </c>
      <c r="F171" s="16">
        <v>137266</v>
      </c>
      <c r="G171" s="16">
        <v>0</v>
      </c>
      <c r="H171" s="16">
        <v>-179358</v>
      </c>
      <c r="I171" s="16">
        <v>-945370</v>
      </c>
      <c r="J171" s="16">
        <v>0</v>
      </c>
      <c r="K171" s="16">
        <v>-125372</v>
      </c>
      <c r="L171" s="16">
        <v>-774712</v>
      </c>
      <c r="M171" s="16">
        <v>4540473</v>
      </c>
      <c r="N171" s="16">
        <v>3765761</v>
      </c>
    </row>
    <row r="172" spans="1:14" s="10" customFormat="1" x14ac:dyDescent="0.2">
      <c r="A172" s="58">
        <f>+'A Employer Allocation - No 158'!A173</f>
        <v>413</v>
      </c>
      <c r="B172" s="59" t="str">
        <f>'A Employer Allocation - No 158'!C173</f>
        <v>Comm on Va Alcohol Saf Act Pro</v>
      </c>
      <c r="C172" s="16">
        <v>140254</v>
      </c>
      <c r="D172" s="16"/>
      <c r="E172" s="16">
        <v>11073</v>
      </c>
      <c r="F172" s="16">
        <v>4495</v>
      </c>
      <c r="G172" s="16">
        <v>0</v>
      </c>
      <c r="H172" s="16">
        <v>-5874</v>
      </c>
      <c r="I172" s="16">
        <v>-30960</v>
      </c>
      <c r="J172" s="16">
        <v>0</v>
      </c>
      <c r="K172" s="16">
        <v>-4106</v>
      </c>
      <c r="L172" s="16">
        <v>-25372</v>
      </c>
      <c r="M172" s="16">
        <v>148696</v>
      </c>
      <c r="N172" s="16">
        <v>123325</v>
      </c>
    </row>
    <row r="173" spans="1:14" s="10" customFormat="1" x14ac:dyDescent="0.2">
      <c r="A173" s="58">
        <f>+'A Employer Allocation - No 158'!A174</f>
        <v>417</v>
      </c>
      <c r="B173" s="59" t="str">
        <f>'A Employer Allocation - No 158'!C174</f>
        <v xml:space="preserve">Gunston Hall                  </v>
      </c>
      <c r="C173" s="16">
        <v>74558</v>
      </c>
      <c r="D173" s="16"/>
      <c r="E173" s="16">
        <v>4883</v>
      </c>
      <c r="F173" s="16">
        <v>1982</v>
      </c>
      <c r="G173" s="16">
        <v>0</v>
      </c>
      <c r="H173" s="16">
        <v>-2590</v>
      </c>
      <c r="I173" s="16">
        <v>-13652</v>
      </c>
      <c r="J173" s="16">
        <v>0</v>
      </c>
      <c r="K173" s="16">
        <v>-1811</v>
      </c>
      <c r="L173" s="16">
        <v>-11188</v>
      </c>
      <c r="M173" s="16">
        <v>65570</v>
      </c>
      <c r="N173" s="16">
        <v>54382</v>
      </c>
    </row>
    <row r="174" spans="1:14" s="10" customFormat="1" x14ac:dyDescent="0.2">
      <c r="A174" s="58">
        <f>+'A Employer Allocation - No 158'!A175</f>
        <v>423</v>
      </c>
      <c r="B174" s="59" t="str">
        <f>'A Employer Allocation - No 158'!C175</f>
        <v>Dept of Historic Resources</v>
      </c>
      <c r="C174" s="16">
        <v>588160</v>
      </c>
      <c r="D174" s="16"/>
      <c r="E174" s="16">
        <v>42620</v>
      </c>
      <c r="F174" s="16">
        <v>17302</v>
      </c>
      <c r="G174" s="16">
        <v>0</v>
      </c>
      <c r="H174" s="16">
        <v>-22608</v>
      </c>
      <c r="I174" s="16">
        <v>-119164</v>
      </c>
      <c r="J174" s="16">
        <v>0</v>
      </c>
      <c r="K174" s="16">
        <v>-15803</v>
      </c>
      <c r="L174" s="16">
        <v>-97653</v>
      </c>
      <c r="M174" s="16">
        <v>572330</v>
      </c>
      <c r="N174" s="16">
        <v>474677</v>
      </c>
    </row>
    <row r="175" spans="1:14" s="10" customFormat="1" x14ac:dyDescent="0.2">
      <c r="A175" s="58">
        <f>+'A Employer Allocation - No 158'!A176</f>
        <v>425</v>
      </c>
      <c r="B175" s="59" t="str">
        <f>'A Employer Allocation - No 158'!C176</f>
        <v>Jamestown-Yorktown Foundation</v>
      </c>
      <c r="C175" s="16">
        <v>1853865</v>
      </c>
      <c r="D175" s="16"/>
      <c r="E175" s="16">
        <v>145265</v>
      </c>
      <c r="F175" s="16">
        <v>58973</v>
      </c>
      <c r="G175" s="16">
        <v>0</v>
      </c>
      <c r="H175" s="16">
        <v>-77056</v>
      </c>
      <c r="I175" s="16">
        <v>-406152</v>
      </c>
      <c r="J175" s="16">
        <v>0</v>
      </c>
      <c r="K175" s="16">
        <v>-53863</v>
      </c>
      <c r="L175" s="16">
        <v>-332833</v>
      </c>
      <c r="M175" s="16">
        <v>1950690</v>
      </c>
      <c r="N175" s="16">
        <v>1617856</v>
      </c>
    </row>
    <row r="176" spans="1:14" s="10" customFormat="1" x14ac:dyDescent="0.2">
      <c r="A176" s="58">
        <f>+'A Employer Allocation - No 158'!A177</f>
        <v>440</v>
      </c>
      <c r="B176" s="59" t="str">
        <f>'A Employer Allocation - No 158'!C177</f>
        <v>Dept of Environmental Quality</v>
      </c>
      <c r="C176" s="16">
        <v>14387397</v>
      </c>
      <c r="D176" s="16"/>
      <c r="E176" s="16">
        <v>1051083</v>
      </c>
      <c r="F176" s="16">
        <v>426704</v>
      </c>
      <c r="G176" s="16">
        <v>0</v>
      </c>
      <c r="H176" s="16">
        <v>-557552</v>
      </c>
      <c r="I176" s="16">
        <v>-2938769</v>
      </c>
      <c r="J176" s="16">
        <v>0</v>
      </c>
      <c r="K176" s="16">
        <v>-389731</v>
      </c>
      <c r="L176" s="16">
        <v>-2408265</v>
      </c>
      <c r="M176" s="16">
        <v>14114480</v>
      </c>
      <c r="N176" s="16">
        <v>11706215</v>
      </c>
    </row>
    <row r="177" spans="1:14" s="10" customFormat="1" x14ac:dyDescent="0.2">
      <c r="A177" s="58">
        <f>+'A Employer Allocation - No 158'!A178</f>
        <v>450</v>
      </c>
      <c r="B177" s="59" t="str">
        <f>'A Employer Allocation - No 158'!C178</f>
        <v>Gov Adv Cncl Self-Det &amp; Fed</v>
      </c>
      <c r="C177" s="16">
        <v>0</v>
      </c>
      <c r="D177" s="16"/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</row>
    <row r="178" spans="1:14" s="10" customFormat="1" x14ac:dyDescent="0.2">
      <c r="A178" s="58">
        <f>+'A Employer Allocation - No 158'!A179</f>
        <v>451</v>
      </c>
      <c r="B178" s="59" t="str">
        <f>'A Employer Allocation - No 158'!C179</f>
        <v xml:space="preserve">Govs Comm On Comp &amp; Equit Tax </v>
      </c>
      <c r="C178" s="16">
        <v>0</v>
      </c>
      <c r="D178" s="16"/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</row>
    <row r="179" spans="1:14" s="10" customFormat="1" x14ac:dyDescent="0.2">
      <c r="A179" s="58">
        <f>+'A Employer Allocation - No 158'!A180</f>
        <v>452</v>
      </c>
      <c r="B179" s="59" t="str">
        <f>'A Employer Allocation - No 158'!C180</f>
        <v xml:space="preserve">Govs Comm On Env Stewardship  </v>
      </c>
      <c r="C179" s="16">
        <v>0</v>
      </c>
      <c r="D179" s="16"/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</row>
    <row r="180" spans="1:14" s="10" customFormat="1" x14ac:dyDescent="0.2">
      <c r="A180" s="58">
        <f>+'A Employer Allocation - No 158'!A181</f>
        <v>453</v>
      </c>
      <c r="B180" s="59" t="str">
        <f>'A Employer Allocation - No 158'!C181</f>
        <v xml:space="preserve">Govs Comm on Phy Fitness &amp; Sp </v>
      </c>
      <c r="C180" s="16">
        <v>0</v>
      </c>
      <c r="D180" s="16"/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</row>
    <row r="181" spans="1:14" s="10" customFormat="1" x14ac:dyDescent="0.2">
      <c r="A181" s="58">
        <f>+'A Employer Allocation - No 158'!A182</f>
        <v>454</v>
      </c>
      <c r="B181" s="59" t="str">
        <f>'A Employer Allocation - No 158'!C182</f>
        <v>Secretary of Veterans Affairs and Homeland Security</v>
      </c>
      <c r="C181" s="16">
        <v>38483</v>
      </c>
      <c r="D181" s="16"/>
      <c r="E181" s="16">
        <v>2886</v>
      </c>
      <c r="F181" s="16">
        <v>1171</v>
      </c>
      <c r="G181" s="16">
        <v>0</v>
      </c>
      <c r="H181" s="16">
        <v>-1531</v>
      </c>
      <c r="I181" s="16">
        <v>-8068</v>
      </c>
      <c r="J181" s="16">
        <v>0</v>
      </c>
      <c r="K181" s="16">
        <v>-1070</v>
      </c>
      <c r="L181" s="16">
        <v>-6612</v>
      </c>
      <c r="M181" s="16">
        <v>38749</v>
      </c>
      <c r="N181" s="16">
        <v>32137</v>
      </c>
    </row>
    <row r="182" spans="1:14" s="10" customFormat="1" x14ac:dyDescent="0.2">
      <c r="A182" s="123">
        <f>+'A Employer Allocation - No 158'!A183</f>
        <v>501</v>
      </c>
      <c r="B182" s="123" t="str">
        <f>'A Employer Allocation - No 158'!C183</f>
        <v>Dept of Transportation</v>
      </c>
      <c r="C182" s="122">
        <v>136507781</v>
      </c>
      <c r="D182" s="122"/>
      <c r="E182" s="122">
        <v>10493793</v>
      </c>
      <c r="F182" s="122">
        <v>4260126</v>
      </c>
      <c r="G182" s="122">
        <v>0</v>
      </c>
      <c r="H182" s="122">
        <v>-5566484</v>
      </c>
      <c r="I182" s="122">
        <v>-29340054</v>
      </c>
      <c r="J182" s="122">
        <v>0</v>
      </c>
      <c r="K182" s="122">
        <v>-3890995</v>
      </c>
      <c r="L182" s="122">
        <v>-24043614</v>
      </c>
      <c r="M182" s="122">
        <v>140915977</v>
      </c>
      <c r="N182" s="122">
        <v>116872366</v>
      </c>
    </row>
    <row r="183" spans="1:14" s="10" customFormat="1" x14ac:dyDescent="0.2">
      <c r="A183" s="58">
        <f>+'A Employer Allocation - No 158'!A184</f>
        <v>502</v>
      </c>
      <c r="B183" s="59" t="str">
        <f>'A Employer Allocation - No 158'!C184</f>
        <v>Central Garage</v>
      </c>
      <c r="C183" s="16">
        <v>0</v>
      </c>
      <c r="D183" s="16"/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</row>
    <row r="184" spans="1:14" s="10" customFormat="1" x14ac:dyDescent="0.2">
      <c r="A184" s="58">
        <f>+'A Employer Allocation - No 158'!A185</f>
        <v>505</v>
      </c>
      <c r="B184" s="59" t="str">
        <f>'A Employer Allocation - No 158'!C185</f>
        <v>Dept of Rail &amp; Public Trans</v>
      </c>
      <c r="C184" s="16">
        <v>816536</v>
      </c>
      <c r="D184" s="16"/>
      <c r="E184" s="16">
        <v>71325</v>
      </c>
      <c r="F184" s="16">
        <v>28955</v>
      </c>
      <c r="G184" s="16">
        <v>0</v>
      </c>
      <c r="H184" s="16">
        <v>-37835</v>
      </c>
      <c r="I184" s="16">
        <v>-199420</v>
      </c>
      <c r="J184" s="16">
        <v>0</v>
      </c>
      <c r="K184" s="16">
        <v>-26447</v>
      </c>
      <c r="L184" s="16">
        <v>-163422</v>
      </c>
      <c r="M184" s="16">
        <v>957787</v>
      </c>
      <c r="N184" s="16">
        <v>794366</v>
      </c>
    </row>
    <row r="185" spans="1:14" s="10" customFormat="1" x14ac:dyDescent="0.2">
      <c r="A185" s="58">
        <f>+'A Employer Allocation - No 158'!A186</f>
        <v>506</v>
      </c>
      <c r="B185" s="59" t="str">
        <f>'A Employer Allocation - No 158'!C186</f>
        <v>Motor Vehicle Dealer Board</v>
      </c>
      <c r="C185" s="16">
        <v>373444</v>
      </c>
      <c r="D185" s="16"/>
      <c r="E185" s="16">
        <v>30818</v>
      </c>
      <c r="F185" s="16">
        <v>12511</v>
      </c>
      <c r="G185" s="16">
        <v>0</v>
      </c>
      <c r="H185" s="16">
        <v>-16348</v>
      </c>
      <c r="I185" s="16">
        <v>-86166</v>
      </c>
      <c r="J185" s="16">
        <v>0</v>
      </c>
      <c r="K185" s="16">
        <v>-11427</v>
      </c>
      <c r="L185" s="16">
        <v>-70612</v>
      </c>
      <c r="M185" s="16">
        <v>413842</v>
      </c>
      <c r="N185" s="16">
        <v>343231</v>
      </c>
    </row>
    <row r="186" spans="1:14" s="10" customFormat="1" x14ac:dyDescent="0.2">
      <c r="A186" s="58">
        <f>+'A Employer Allocation - No 158'!A187</f>
        <v>507</v>
      </c>
      <c r="B186" s="59" t="str">
        <f>'A Employer Allocation - No 158'!C187</f>
        <v>BRD Towing and Recovery Operator</v>
      </c>
      <c r="C186" s="16">
        <v>0</v>
      </c>
      <c r="D186" s="16"/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</row>
    <row r="187" spans="1:14" s="10" customFormat="1" x14ac:dyDescent="0.2">
      <c r="A187" s="58">
        <f>+'A Employer Allocation - No 158'!A188</f>
        <v>601</v>
      </c>
      <c r="B187" s="59" t="str">
        <f>'A Employer Allocation - No 158'!C188</f>
        <v>Dept of Health</v>
      </c>
      <c r="C187" s="16">
        <v>54104657</v>
      </c>
      <c r="D187" s="16"/>
      <c r="E187" s="16">
        <v>3963137</v>
      </c>
      <c r="F187" s="16">
        <v>1608899</v>
      </c>
      <c r="G187" s="16">
        <v>0</v>
      </c>
      <c r="H187" s="16">
        <v>-2102265</v>
      </c>
      <c r="I187" s="16">
        <v>-11080711</v>
      </c>
      <c r="J187" s="16">
        <v>0</v>
      </c>
      <c r="K187" s="16">
        <v>-1469492</v>
      </c>
      <c r="L187" s="16">
        <v>-9080432</v>
      </c>
      <c r="M187" s="16">
        <v>53219049</v>
      </c>
      <c r="N187" s="16">
        <v>44138616</v>
      </c>
    </row>
    <row r="188" spans="1:14" s="10" customFormat="1" x14ac:dyDescent="0.2">
      <c r="A188" s="58">
        <f>+'A Employer Allocation - No 158'!A189</f>
        <v>602</v>
      </c>
      <c r="B188" s="59" t="str">
        <f>'A Employer Allocation - No 158'!C189</f>
        <v>Dept of Medical Asst Services</v>
      </c>
      <c r="C188" s="16">
        <v>6660711</v>
      </c>
      <c r="D188" s="16"/>
      <c r="E188" s="16">
        <v>514824</v>
      </c>
      <c r="F188" s="16">
        <v>209001</v>
      </c>
      <c r="G188" s="16">
        <v>0</v>
      </c>
      <c r="H188" s="16">
        <v>-273091</v>
      </c>
      <c r="I188" s="16">
        <v>-1439421</v>
      </c>
      <c r="J188" s="16">
        <v>0</v>
      </c>
      <c r="K188" s="16">
        <v>-190892</v>
      </c>
      <c r="L188" s="16">
        <v>-1179579</v>
      </c>
      <c r="M188" s="16">
        <v>6913329</v>
      </c>
      <c r="N188" s="16">
        <v>5733751</v>
      </c>
    </row>
    <row r="189" spans="1:14" s="10" customFormat="1" x14ac:dyDescent="0.2">
      <c r="A189" s="58">
        <f>+'A Employer Allocation - No 158'!A190</f>
        <v>606</v>
      </c>
      <c r="B189" s="59" t="str">
        <f>'A Employer Allocation - No 158'!C190</f>
        <v>Va Bd for People With Disabil</v>
      </c>
      <c r="C189" s="16">
        <v>159045</v>
      </c>
      <c r="D189" s="16"/>
      <c r="E189" s="16">
        <v>10020</v>
      </c>
      <c r="F189" s="16">
        <v>4068</v>
      </c>
      <c r="G189" s="16">
        <v>0</v>
      </c>
      <c r="H189" s="16">
        <v>-5315</v>
      </c>
      <c r="I189" s="16">
        <v>-28016</v>
      </c>
      <c r="J189" s="16">
        <v>0</v>
      </c>
      <c r="K189" s="16">
        <v>-3715</v>
      </c>
      <c r="L189" s="16">
        <v>-22958</v>
      </c>
      <c r="M189" s="16">
        <v>134558</v>
      </c>
      <c r="N189" s="16">
        <v>111600</v>
      </c>
    </row>
    <row r="190" spans="1:14" s="10" customFormat="1" x14ac:dyDescent="0.2">
      <c r="A190" s="58">
        <f>+'A Employer Allocation - No 158'!A191</f>
        <v>701</v>
      </c>
      <c r="B190" s="59" t="str">
        <f>'A Employer Allocation - No 158'!C191</f>
        <v>Dept of Corrections</v>
      </c>
      <c r="C190" s="16">
        <v>5480270</v>
      </c>
      <c r="D190" s="16"/>
      <c r="E190" s="16">
        <v>426575</v>
      </c>
      <c r="F190" s="16">
        <v>173175</v>
      </c>
      <c r="G190" s="16">
        <v>0</v>
      </c>
      <c r="H190" s="16">
        <v>-226279</v>
      </c>
      <c r="I190" s="16">
        <v>-1192680</v>
      </c>
      <c r="J190" s="16">
        <v>0</v>
      </c>
      <c r="K190" s="16">
        <v>-158170</v>
      </c>
      <c r="L190" s="16">
        <v>-977379</v>
      </c>
      <c r="M190" s="16">
        <v>5728267</v>
      </c>
      <c r="N190" s="16">
        <v>4750889</v>
      </c>
    </row>
    <row r="191" spans="1:14" s="10" customFormat="1" x14ac:dyDescent="0.2">
      <c r="A191" s="58">
        <f>+'A Employer Allocation - No 158'!A192</f>
        <v>702</v>
      </c>
      <c r="B191" s="59" t="str">
        <f>'A Employer Allocation - No 158'!C192</f>
        <v>Dept f/t Blind &amp; Vision Impair</v>
      </c>
      <c r="C191" s="16">
        <v>3748693</v>
      </c>
      <c r="D191" s="16"/>
      <c r="E191" s="16">
        <v>297010</v>
      </c>
      <c r="F191" s="16">
        <v>120576</v>
      </c>
      <c r="G191" s="16">
        <v>0</v>
      </c>
      <c r="H191" s="16">
        <v>-157550</v>
      </c>
      <c r="I191" s="16">
        <v>-830422</v>
      </c>
      <c r="J191" s="16">
        <v>0</v>
      </c>
      <c r="K191" s="16">
        <v>-110128</v>
      </c>
      <c r="L191" s="16">
        <v>-680514</v>
      </c>
      <c r="M191" s="16">
        <v>3988398</v>
      </c>
      <c r="N191" s="16">
        <v>3307883</v>
      </c>
    </row>
    <row r="192" spans="1:14" s="10" customFormat="1" x14ac:dyDescent="0.2">
      <c r="A192" s="58">
        <f>+'A Employer Allocation - No 158'!A193</f>
        <v>703</v>
      </c>
      <c r="B192" s="59" t="str">
        <f>'A Employer Allocation - No 158'!C193</f>
        <v>Central State Hospital</v>
      </c>
      <c r="C192" s="16">
        <v>12790606</v>
      </c>
      <c r="D192" s="16"/>
      <c r="E192" s="16">
        <v>895408</v>
      </c>
      <c r="F192" s="16">
        <v>363505</v>
      </c>
      <c r="G192" s="16">
        <v>0</v>
      </c>
      <c r="H192" s="16">
        <v>-474974</v>
      </c>
      <c r="I192" s="16">
        <v>-2503513</v>
      </c>
      <c r="J192" s="16">
        <v>0</v>
      </c>
      <c r="K192" s="16">
        <v>-332009</v>
      </c>
      <c r="L192" s="16">
        <v>-2051583</v>
      </c>
      <c r="M192" s="16">
        <v>12024008</v>
      </c>
      <c r="N192" s="16">
        <v>9972427</v>
      </c>
    </row>
    <row r="193" spans="1:14" s="10" customFormat="1" x14ac:dyDescent="0.2">
      <c r="A193" s="58">
        <f>+'A Employer Allocation - No 158'!A194</f>
        <v>704</v>
      </c>
      <c r="B193" s="59" t="str">
        <f>'A Employer Allocation - No 158'!C194</f>
        <v>Eastern State Hospital</v>
      </c>
      <c r="C193" s="16">
        <v>11606818</v>
      </c>
      <c r="D193" s="16"/>
      <c r="E193" s="16">
        <v>794958</v>
      </c>
      <c r="F193" s="16">
        <v>322726</v>
      </c>
      <c r="G193" s="16">
        <v>0</v>
      </c>
      <c r="H193" s="16">
        <v>-421689</v>
      </c>
      <c r="I193" s="16">
        <v>-2222657</v>
      </c>
      <c r="J193" s="16">
        <v>0</v>
      </c>
      <c r="K193" s="16">
        <v>-294763</v>
      </c>
      <c r="L193" s="16">
        <v>-1821425</v>
      </c>
      <c r="M193" s="16">
        <v>10675101</v>
      </c>
      <c r="N193" s="16">
        <v>8853676</v>
      </c>
    </row>
    <row r="194" spans="1:14" s="10" customFormat="1" x14ac:dyDescent="0.2">
      <c r="A194" s="58">
        <f>+'A Employer Allocation - No 158'!A195</f>
        <v>705</v>
      </c>
      <c r="B194" s="59" t="str">
        <f>'A Employer Allocation - No 158'!C195</f>
        <v>Southwestern Va Ment Hlth Inst</v>
      </c>
      <c r="C194" s="16">
        <v>8169949</v>
      </c>
      <c r="D194" s="16"/>
      <c r="E194" s="16">
        <v>623971</v>
      </c>
      <c r="F194" s="16">
        <v>253311</v>
      </c>
      <c r="G194" s="16">
        <v>0</v>
      </c>
      <c r="H194" s="16">
        <v>-330988</v>
      </c>
      <c r="I194" s="16">
        <v>-1744589</v>
      </c>
      <c r="J194" s="16">
        <v>0</v>
      </c>
      <c r="K194" s="16">
        <v>-231362</v>
      </c>
      <c r="L194" s="16">
        <v>-1429657</v>
      </c>
      <c r="M194" s="16">
        <v>8379006</v>
      </c>
      <c r="N194" s="16">
        <v>6949349</v>
      </c>
    </row>
    <row r="195" spans="1:14" s="10" customFormat="1" x14ac:dyDescent="0.2">
      <c r="A195" s="58">
        <f>+'A Employer Allocation - No 158'!A196</f>
        <v>706</v>
      </c>
      <c r="B195" s="59" t="str">
        <f>'A Employer Allocation - No 158'!C196</f>
        <v>Western State Hospital</v>
      </c>
      <c r="C195" s="16">
        <v>10324509</v>
      </c>
      <c r="D195" s="16"/>
      <c r="E195" s="16">
        <v>801866</v>
      </c>
      <c r="F195" s="16">
        <v>325530</v>
      </c>
      <c r="G195" s="16">
        <v>0</v>
      </c>
      <c r="H195" s="16">
        <v>-425353</v>
      </c>
      <c r="I195" s="16">
        <v>-2241972</v>
      </c>
      <c r="J195" s="16">
        <v>0</v>
      </c>
      <c r="K195" s="16">
        <v>-297324</v>
      </c>
      <c r="L195" s="16">
        <v>-1837253</v>
      </c>
      <c r="M195" s="16">
        <v>10767865</v>
      </c>
      <c r="N195" s="16">
        <v>8930611</v>
      </c>
    </row>
    <row r="196" spans="1:14" s="10" customFormat="1" x14ac:dyDescent="0.2">
      <c r="A196" s="58">
        <f>+'A Employer Allocation - No 158'!A197</f>
        <v>707</v>
      </c>
      <c r="B196" s="59" t="str">
        <f>'A Employer Allocation - No 158'!C197</f>
        <v>Central Virginia Training Ctr</v>
      </c>
      <c r="C196" s="16">
        <v>13942979</v>
      </c>
      <c r="D196" s="16"/>
      <c r="E196" s="16">
        <v>784821</v>
      </c>
      <c r="F196" s="16">
        <v>318611</v>
      </c>
      <c r="G196" s="16">
        <v>0</v>
      </c>
      <c r="H196" s="16">
        <v>-416312</v>
      </c>
      <c r="I196" s="16">
        <v>-2194316</v>
      </c>
      <c r="J196" s="16">
        <v>0</v>
      </c>
      <c r="K196" s="16">
        <v>-291004</v>
      </c>
      <c r="L196" s="16">
        <v>-1798200</v>
      </c>
      <c r="M196" s="16">
        <v>10538984</v>
      </c>
      <c r="N196" s="16">
        <v>8740783</v>
      </c>
    </row>
    <row r="197" spans="1:14" s="10" customFormat="1" x14ac:dyDescent="0.2">
      <c r="A197" s="58">
        <f>+'A Employer Allocation - No 158'!A198</f>
        <v>708</v>
      </c>
      <c r="B197" s="59" t="str">
        <f>'A Employer Allocation - No 158'!C198</f>
        <v xml:space="preserve">COV Center for Child &amp; Adoles </v>
      </c>
      <c r="C197" s="16">
        <v>1972111</v>
      </c>
      <c r="D197" s="16"/>
      <c r="E197" s="16">
        <v>132853</v>
      </c>
      <c r="F197" s="16">
        <v>53934</v>
      </c>
      <c r="G197" s="16">
        <v>0</v>
      </c>
      <c r="H197" s="16">
        <v>-70473</v>
      </c>
      <c r="I197" s="16">
        <v>-371451</v>
      </c>
      <c r="J197" s="16">
        <v>0</v>
      </c>
      <c r="K197" s="16">
        <v>-49261</v>
      </c>
      <c r="L197" s="16">
        <v>-304398</v>
      </c>
      <c r="M197" s="16">
        <v>1784024</v>
      </c>
      <c r="N197" s="16">
        <v>1479627</v>
      </c>
    </row>
    <row r="198" spans="1:14" s="10" customFormat="1" x14ac:dyDescent="0.2">
      <c r="A198" s="58">
        <f>+'A Employer Allocation - No 158'!A199</f>
        <v>709</v>
      </c>
      <c r="B198" s="59" t="str">
        <f>'A Employer Allocation - No 158'!C199</f>
        <v>Powhatan Correctional Center</v>
      </c>
      <c r="C198" s="16">
        <v>0</v>
      </c>
      <c r="D198" s="16"/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</row>
    <row r="199" spans="1:14" s="10" customFormat="1" x14ac:dyDescent="0.2">
      <c r="A199" s="58">
        <f>+'A Employer Allocation - No 158'!A200</f>
        <v>711</v>
      </c>
      <c r="B199" s="59" t="str">
        <f>'A Employer Allocation - No 158'!C200</f>
        <v>Virginia Corr Enterprises</v>
      </c>
      <c r="C199" s="16">
        <v>3025147</v>
      </c>
      <c r="D199" s="16"/>
      <c r="E199" s="16">
        <v>233611</v>
      </c>
      <c r="F199" s="16">
        <v>94838</v>
      </c>
      <c r="G199" s="16">
        <v>0</v>
      </c>
      <c r="H199" s="16">
        <v>-123920</v>
      </c>
      <c r="I199" s="16">
        <v>-653164</v>
      </c>
      <c r="J199" s="16">
        <v>0</v>
      </c>
      <c r="K199" s="16">
        <v>-86621</v>
      </c>
      <c r="L199" s="16">
        <v>-535256</v>
      </c>
      <c r="M199" s="16">
        <v>3137052</v>
      </c>
      <c r="N199" s="16">
        <v>2601796</v>
      </c>
    </row>
    <row r="200" spans="1:14" s="10" customFormat="1" x14ac:dyDescent="0.2">
      <c r="A200" s="58">
        <f>+'A Employer Allocation - No 158'!A201</f>
        <v>716</v>
      </c>
      <c r="B200" s="59" t="str">
        <f>'A Employer Allocation - No 158'!C201</f>
        <v>Virginia Corr Center for Women</v>
      </c>
      <c r="C200" s="16">
        <v>4520716</v>
      </c>
      <c r="D200" s="16"/>
      <c r="E200" s="16">
        <v>321457</v>
      </c>
      <c r="F200" s="16">
        <v>130501</v>
      </c>
      <c r="G200" s="16">
        <v>0</v>
      </c>
      <c r="H200" s="16">
        <v>-170518</v>
      </c>
      <c r="I200" s="16">
        <v>-898776</v>
      </c>
      <c r="J200" s="16">
        <v>0</v>
      </c>
      <c r="K200" s="16">
        <v>-119193</v>
      </c>
      <c r="L200" s="16">
        <v>-736529</v>
      </c>
      <c r="M200" s="16">
        <v>4316692</v>
      </c>
      <c r="N200" s="16">
        <v>3580162</v>
      </c>
    </row>
    <row r="201" spans="1:14" s="10" customFormat="1" x14ac:dyDescent="0.2">
      <c r="A201" s="58">
        <f>+'A Employer Allocation - No 158'!A202</f>
        <v>717</v>
      </c>
      <c r="B201" s="59" t="str">
        <f>'A Employer Allocation - No 158'!C202</f>
        <v>Southampton Memorial Hospital</v>
      </c>
      <c r="C201" s="16">
        <v>0</v>
      </c>
      <c r="D201" s="16"/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</row>
    <row r="202" spans="1:14" s="10" customFormat="1" x14ac:dyDescent="0.2">
      <c r="A202" s="58">
        <f>+'A Employer Allocation - No 158'!A203</f>
        <v>718</v>
      </c>
      <c r="B202" s="59" t="str">
        <f>'A Employer Allocation - No 158'!C203</f>
        <v>Bland Correctional Center</v>
      </c>
      <c r="C202" s="16">
        <v>4722211</v>
      </c>
      <c r="D202" s="16"/>
      <c r="E202" s="16">
        <v>346046</v>
      </c>
      <c r="F202" s="16">
        <v>140483</v>
      </c>
      <c r="G202" s="16">
        <v>0</v>
      </c>
      <c r="H202" s="16">
        <v>-183562</v>
      </c>
      <c r="I202" s="16">
        <v>-967525</v>
      </c>
      <c r="J202" s="16">
        <v>0</v>
      </c>
      <c r="K202" s="16">
        <v>-128310</v>
      </c>
      <c r="L202" s="16">
        <v>-792868</v>
      </c>
      <c r="M202" s="16">
        <v>4646882</v>
      </c>
      <c r="N202" s="16">
        <v>3854014</v>
      </c>
    </row>
    <row r="203" spans="1:14" s="10" customFormat="1" x14ac:dyDescent="0.2">
      <c r="A203" s="58">
        <f>+'A Employer Allocation - No 158'!A204</f>
        <v>719</v>
      </c>
      <c r="B203" s="59" t="str">
        <f>'A Employer Allocation - No 158'!C204</f>
        <v>James River Correctional Ctr</v>
      </c>
      <c r="C203" s="16">
        <v>0</v>
      </c>
      <c r="D203" s="16"/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</row>
    <row r="204" spans="1:14" s="10" customFormat="1" x14ac:dyDescent="0.2">
      <c r="A204" s="58">
        <f>+'A Employer Allocation - No 158'!A205</f>
        <v>720</v>
      </c>
      <c r="B204" s="59" t="str">
        <f>'A Employer Allocation - No 158'!C205</f>
        <v>Dept Behav Hlth &amp; Develop Svcs</v>
      </c>
      <c r="C204" s="16">
        <v>5838865</v>
      </c>
      <c r="D204" s="16"/>
      <c r="E204" s="16">
        <v>500840</v>
      </c>
      <c r="F204" s="16">
        <v>203324</v>
      </c>
      <c r="G204" s="16">
        <v>0</v>
      </c>
      <c r="H204" s="16">
        <v>-265673</v>
      </c>
      <c r="I204" s="16">
        <v>-1400321</v>
      </c>
      <c r="J204" s="16">
        <v>0</v>
      </c>
      <c r="K204" s="16">
        <v>-185707</v>
      </c>
      <c r="L204" s="16">
        <v>-1147537</v>
      </c>
      <c r="M204" s="16">
        <v>6725538</v>
      </c>
      <c r="N204" s="16">
        <v>5578002</v>
      </c>
    </row>
    <row r="205" spans="1:14" s="10" customFormat="1" x14ac:dyDescent="0.2">
      <c r="A205" s="58">
        <f>+'A Employer Allocation - No 158'!A206</f>
        <v>721</v>
      </c>
      <c r="B205" s="59" t="str">
        <f>'A Employer Allocation - No 158'!C206</f>
        <v>Powhatan Recpt and Class Ctr</v>
      </c>
      <c r="C205" s="16">
        <v>0</v>
      </c>
      <c r="D205" s="16"/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</row>
    <row r="206" spans="1:14" s="10" customFormat="1" x14ac:dyDescent="0.2">
      <c r="A206" s="58">
        <f>+'A Employer Allocation - No 158'!A207</f>
        <v>722</v>
      </c>
      <c r="B206" s="59" t="str">
        <f>'A Employer Allocation - No 158'!C207</f>
        <v xml:space="preserve">Office Inspec Gen Behav &amp; Dev </v>
      </c>
      <c r="C206" s="16">
        <v>0</v>
      </c>
      <c r="D206" s="16"/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</row>
    <row r="207" spans="1:14" s="10" customFormat="1" x14ac:dyDescent="0.2">
      <c r="A207" s="58">
        <f>+'A Employer Allocation - No 158'!A208</f>
        <v>723</v>
      </c>
      <c r="B207" s="59" t="str">
        <f>'A Employer Allocation - No 158'!C208</f>
        <v>Southeastern Va Training Centr</v>
      </c>
      <c r="C207" s="16">
        <v>4919929</v>
      </c>
      <c r="D207" s="16"/>
      <c r="E207" s="16">
        <v>349553</v>
      </c>
      <c r="F207" s="16">
        <v>141907</v>
      </c>
      <c r="G207" s="16">
        <v>0</v>
      </c>
      <c r="H207" s="16">
        <v>-185422</v>
      </c>
      <c r="I207" s="16">
        <v>-977331</v>
      </c>
      <c r="J207" s="16">
        <v>0</v>
      </c>
      <c r="K207" s="16">
        <v>-129611</v>
      </c>
      <c r="L207" s="16">
        <v>-800904</v>
      </c>
      <c r="M207" s="16">
        <v>4693981</v>
      </c>
      <c r="N207" s="16">
        <v>3893076</v>
      </c>
    </row>
    <row r="208" spans="1:14" s="10" customFormat="1" x14ac:dyDescent="0.2">
      <c r="A208" s="58">
        <f>+'A Employer Allocation - No 158'!A209</f>
        <v>724</v>
      </c>
      <c r="B208" s="59" t="str">
        <f>'A Employer Allocation - No 158'!C209</f>
        <v>Catawba Hospital</v>
      </c>
      <c r="C208" s="16">
        <v>4105114</v>
      </c>
      <c r="D208" s="16"/>
      <c r="E208" s="16">
        <v>295024</v>
      </c>
      <c r="F208" s="16">
        <v>119770</v>
      </c>
      <c r="G208" s="16">
        <v>0</v>
      </c>
      <c r="H208" s="16">
        <v>-156497</v>
      </c>
      <c r="I208" s="16">
        <v>-824872</v>
      </c>
      <c r="J208" s="16">
        <v>0</v>
      </c>
      <c r="K208" s="16">
        <v>-109392</v>
      </c>
      <c r="L208" s="16">
        <v>-675967</v>
      </c>
      <c r="M208" s="16">
        <v>3961741</v>
      </c>
      <c r="N208" s="16">
        <v>3285774</v>
      </c>
    </row>
    <row r="209" spans="1:14" s="10" customFormat="1" x14ac:dyDescent="0.2">
      <c r="A209" s="58">
        <f>+'A Employer Allocation - No 158'!A210</f>
        <v>725</v>
      </c>
      <c r="B209" s="59" t="str">
        <f>'A Employer Allocation - No 158'!C210</f>
        <v>Northern Virginia Training Ctr</v>
      </c>
      <c r="C209" s="16">
        <v>4468676</v>
      </c>
      <c r="D209" s="16"/>
      <c r="E209" s="16">
        <v>85383</v>
      </c>
      <c r="F209" s="16">
        <v>34663</v>
      </c>
      <c r="G209" s="16">
        <v>0</v>
      </c>
      <c r="H209" s="16">
        <v>-45292</v>
      </c>
      <c r="I209" s="16">
        <v>-238727</v>
      </c>
      <c r="J209" s="16">
        <v>0</v>
      </c>
      <c r="K209" s="16">
        <v>-31659</v>
      </c>
      <c r="L209" s="16">
        <v>-195632</v>
      </c>
      <c r="M209" s="16">
        <v>1146572</v>
      </c>
      <c r="N209" s="16">
        <v>950940</v>
      </c>
    </row>
    <row r="210" spans="1:14" s="10" customFormat="1" x14ac:dyDescent="0.2">
      <c r="A210" s="58">
        <f>+'A Employer Allocation - No 158'!A211</f>
        <v>726</v>
      </c>
      <c r="B210" s="59" t="str">
        <f>'A Employer Allocation - No 158'!C211</f>
        <v>Southside Va Training Center</v>
      </c>
      <c r="C210" s="16">
        <v>6401</v>
      </c>
      <c r="D210" s="16"/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</row>
    <row r="211" spans="1:14" s="10" customFormat="1" x14ac:dyDescent="0.2">
      <c r="A211" s="58">
        <f>+'A Employer Allocation - No 158'!A212</f>
        <v>728</v>
      </c>
      <c r="B211" s="59" t="str">
        <f>'A Employer Allocation - No 158'!C212</f>
        <v>No Va Mental Health Institute</v>
      </c>
      <c r="C211" s="16">
        <v>4861897</v>
      </c>
      <c r="D211" s="16"/>
      <c r="E211" s="16">
        <v>351904</v>
      </c>
      <c r="F211" s="16">
        <v>142861</v>
      </c>
      <c r="G211" s="16">
        <v>0</v>
      </c>
      <c r="H211" s="16">
        <v>-186669</v>
      </c>
      <c r="I211" s="16">
        <v>-983903</v>
      </c>
      <c r="J211" s="16">
        <v>0</v>
      </c>
      <c r="K211" s="16">
        <v>-130482</v>
      </c>
      <c r="L211" s="16">
        <v>-806289</v>
      </c>
      <c r="M211" s="16">
        <v>4725544</v>
      </c>
      <c r="N211" s="16">
        <v>3919254</v>
      </c>
    </row>
    <row r="212" spans="1:14" s="10" customFormat="1" x14ac:dyDescent="0.2">
      <c r="A212" s="58">
        <f>+'A Employer Allocation - No 158'!A213</f>
        <v>729</v>
      </c>
      <c r="B212" s="59" t="str">
        <f>'A Employer Allocation - No 158'!C213</f>
        <v>Piedmont Geriatric Hospital</v>
      </c>
      <c r="C212" s="16">
        <v>5540860</v>
      </c>
      <c r="D212" s="16"/>
      <c r="E212" s="16">
        <v>411332</v>
      </c>
      <c r="F212" s="16">
        <v>166987</v>
      </c>
      <c r="G212" s="16">
        <v>0</v>
      </c>
      <c r="H212" s="16">
        <v>-218193</v>
      </c>
      <c r="I212" s="16">
        <v>-1150062</v>
      </c>
      <c r="J212" s="16">
        <v>0</v>
      </c>
      <c r="K212" s="16">
        <v>-152518</v>
      </c>
      <c r="L212" s="16">
        <v>-942454</v>
      </c>
      <c r="M212" s="16">
        <v>5523583</v>
      </c>
      <c r="N212" s="16">
        <v>4581128</v>
      </c>
    </row>
    <row r="213" spans="1:14" s="10" customFormat="1" x14ac:dyDescent="0.2">
      <c r="A213" s="58">
        <f>+'A Employer Allocation - No 158'!A214</f>
        <v>730</v>
      </c>
      <c r="B213" s="59" t="str">
        <f>'A Employer Allocation - No 158'!C214</f>
        <v>Brunswick Correctional Center</v>
      </c>
      <c r="C213" s="16">
        <v>0</v>
      </c>
      <c r="D213" s="16"/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</row>
    <row r="214" spans="1:14" s="10" customFormat="1" x14ac:dyDescent="0.2">
      <c r="A214" s="58">
        <f>+'A Employer Allocation - No 158'!A215</f>
        <v>731</v>
      </c>
      <c r="B214" s="59" t="str">
        <f>'A Employer Allocation - No 158'!C215</f>
        <v xml:space="preserve">Staunton Correctional Center  </v>
      </c>
      <c r="C214" s="16">
        <v>0</v>
      </c>
      <c r="D214" s="16"/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</row>
    <row r="215" spans="1:14" s="10" customFormat="1" x14ac:dyDescent="0.2">
      <c r="A215" s="58">
        <f>+'A Employer Allocation - No 158'!A216</f>
        <v>733</v>
      </c>
      <c r="B215" s="59" t="str">
        <f>'A Employer Allocation - No 158'!C216</f>
        <v xml:space="preserve">Sussex I State Prison         </v>
      </c>
      <c r="C215" s="16">
        <v>5574675</v>
      </c>
      <c r="D215" s="16"/>
      <c r="E215" s="16">
        <v>418164</v>
      </c>
      <c r="F215" s="16">
        <v>169760</v>
      </c>
      <c r="G215" s="16">
        <v>0</v>
      </c>
      <c r="H215" s="16">
        <v>-221817</v>
      </c>
      <c r="I215" s="16">
        <v>-1169164</v>
      </c>
      <c r="J215" s="16">
        <v>0</v>
      </c>
      <c r="K215" s="16">
        <v>-155051</v>
      </c>
      <c r="L215" s="16">
        <v>-958108</v>
      </c>
      <c r="M215" s="16">
        <v>5615325</v>
      </c>
      <c r="N215" s="16">
        <v>4657217</v>
      </c>
    </row>
    <row r="216" spans="1:14" s="10" customFormat="1" x14ac:dyDescent="0.2">
      <c r="A216" s="58">
        <f>+'A Employer Allocation - No 158'!A217</f>
        <v>734</v>
      </c>
      <c r="B216" s="59" t="str">
        <f>'A Employer Allocation - No 158'!C217</f>
        <v xml:space="preserve">Sussex II State Prison        </v>
      </c>
      <c r="C216" s="16">
        <v>5457787</v>
      </c>
      <c r="D216" s="16"/>
      <c r="E216" s="16">
        <v>383377</v>
      </c>
      <c r="F216" s="16">
        <v>155638</v>
      </c>
      <c r="G216" s="16">
        <v>0</v>
      </c>
      <c r="H216" s="16">
        <v>-203364</v>
      </c>
      <c r="I216" s="16">
        <v>-1071902</v>
      </c>
      <c r="J216" s="16">
        <v>0</v>
      </c>
      <c r="K216" s="16">
        <v>-142153</v>
      </c>
      <c r="L216" s="16">
        <v>-878404</v>
      </c>
      <c r="M216" s="16">
        <v>5148190</v>
      </c>
      <c r="N216" s="16">
        <v>4269787</v>
      </c>
    </row>
    <row r="217" spans="1:14" s="10" customFormat="1" x14ac:dyDescent="0.2">
      <c r="A217" s="58">
        <f>+'A Employer Allocation - No 158'!A218</f>
        <v>735</v>
      </c>
      <c r="B217" s="59" t="str">
        <f>'A Employer Allocation - No 158'!C218</f>
        <v xml:space="preserve">Wallens Ridge State Prison    </v>
      </c>
      <c r="C217" s="16">
        <v>8542707</v>
      </c>
      <c r="D217" s="16"/>
      <c r="E217" s="16">
        <v>627768</v>
      </c>
      <c r="F217" s="16">
        <v>254852</v>
      </c>
      <c r="G217" s="16">
        <v>0</v>
      </c>
      <c r="H217" s="16">
        <v>-333002</v>
      </c>
      <c r="I217" s="16">
        <v>-1755203</v>
      </c>
      <c r="J217" s="16">
        <v>0</v>
      </c>
      <c r="K217" s="16">
        <v>-232770</v>
      </c>
      <c r="L217" s="16">
        <v>-1438355</v>
      </c>
      <c r="M217" s="16">
        <v>8429987</v>
      </c>
      <c r="N217" s="16">
        <v>6991631</v>
      </c>
    </row>
    <row r="218" spans="1:14" s="10" customFormat="1" x14ac:dyDescent="0.2">
      <c r="A218" s="58">
        <f>+'A Employer Allocation - No 158'!A219</f>
        <v>736</v>
      </c>
      <c r="B218" s="59" t="str">
        <f>'A Employer Allocation - No 158'!C219</f>
        <v>Southampton Intensive Treat Ct</v>
      </c>
      <c r="C218" s="16">
        <v>0</v>
      </c>
      <c r="D218" s="16"/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</row>
    <row r="219" spans="1:14" s="10" customFormat="1" x14ac:dyDescent="0.2">
      <c r="A219" s="58">
        <f>+'A Employer Allocation - No 158'!A220</f>
        <v>737</v>
      </c>
      <c r="B219" s="59" t="str">
        <f>'A Employer Allocation - No 158'!C220</f>
        <v xml:space="preserve">St Brides Correctional Center </v>
      </c>
      <c r="C219" s="16">
        <v>4244472</v>
      </c>
      <c r="D219" s="16"/>
      <c r="E219" s="16">
        <v>322066</v>
      </c>
      <c r="F219" s="16">
        <v>130748</v>
      </c>
      <c r="G219" s="16">
        <v>0</v>
      </c>
      <c r="H219" s="16">
        <v>-170841</v>
      </c>
      <c r="I219" s="16">
        <v>-900478</v>
      </c>
      <c r="J219" s="16">
        <v>0</v>
      </c>
      <c r="K219" s="16">
        <v>-119419</v>
      </c>
      <c r="L219" s="16">
        <v>-737924</v>
      </c>
      <c r="M219" s="16">
        <v>4324867</v>
      </c>
      <c r="N219" s="16">
        <v>3586942</v>
      </c>
    </row>
    <row r="220" spans="1:14" s="10" customFormat="1" x14ac:dyDescent="0.2">
      <c r="A220" s="58">
        <f>+'A Employer Allocation - No 158'!A221</f>
        <v>738</v>
      </c>
      <c r="B220" s="59" t="str">
        <f>'A Employer Allocation - No 158'!C221</f>
        <v>Southwestern Va Training Ctr</v>
      </c>
      <c r="C220" s="16">
        <v>6128828</v>
      </c>
      <c r="D220" s="16"/>
      <c r="E220" s="16">
        <v>387834</v>
      </c>
      <c r="F220" s="16">
        <v>157448</v>
      </c>
      <c r="G220" s="16">
        <v>0</v>
      </c>
      <c r="H220" s="16">
        <v>-205729</v>
      </c>
      <c r="I220" s="16">
        <v>-1084364</v>
      </c>
      <c r="J220" s="16">
        <v>0</v>
      </c>
      <c r="K220" s="16">
        <v>-143805</v>
      </c>
      <c r="L220" s="16">
        <v>-888616</v>
      </c>
      <c r="M220" s="16">
        <v>5208042</v>
      </c>
      <c r="N220" s="16">
        <v>4319426</v>
      </c>
    </row>
    <row r="221" spans="1:14" s="10" customFormat="1" x14ac:dyDescent="0.2">
      <c r="A221" s="58">
        <f>+'A Employer Allocation - No 158'!A222</f>
        <v>739</v>
      </c>
      <c r="B221" s="59" t="str">
        <f>'A Employer Allocation - No 158'!C222</f>
        <v>Southern Va Mental Health Inst</v>
      </c>
      <c r="C221" s="16">
        <v>2921648</v>
      </c>
      <c r="D221" s="16"/>
      <c r="E221" s="16">
        <v>217580</v>
      </c>
      <c r="F221" s="16">
        <v>88330</v>
      </c>
      <c r="G221" s="16">
        <v>0</v>
      </c>
      <c r="H221" s="16">
        <v>-115416</v>
      </c>
      <c r="I221" s="16">
        <v>-608340</v>
      </c>
      <c r="J221" s="16">
        <v>0</v>
      </c>
      <c r="K221" s="16">
        <v>-80676</v>
      </c>
      <c r="L221" s="16">
        <v>-498522</v>
      </c>
      <c r="M221" s="16">
        <v>2921771</v>
      </c>
      <c r="N221" s="16">
        <v>2423247</v>
      </c>
    </row>
    <row r="222" spans="1:14" s="10" customFormat="1" x14ac:dyDescent="0.2">
      <c r="A222" s="58">
        <f>+'A Employer Allocation - No 158'!A223</f>
        <v>740</v>
      </c>
      <c r="B222" s="59" t="str">
        <f>'A Employer Allocation - No 158'!C223</f>
        <v>Southampton Reception &amp; Class</v>
      </c>
      <c r="C222" s="16">
        <v>0</v>
      </c>
      <c r="D222" s="16"/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</row>
    <row r="223" spans="1:14" s="10" customFormat="1" x14ac:dyDescent="0.2">
      <c r="A223" s="58">
        <f>+'A Employer Allocation - No 158'!A224</f>
        <v>741</v>
      </c>
      <c r="B223" s="59" t="str">
        <f>'A Employer Allocation - No 158'!C224</f>
        <v xml:space="preserve">Red Onion State Prison        </v>
      </c>
      <c r="C223" s="16">
        <v>8444496</v>
      </c>
      <c r="D223" s="16"/>
      <c r="E223" s="16">
        <v>641171</v>
      </c>
      <c r="F223" s="16">
        <v>260294</v>
      </c>
      <c r="G223" s="16">
        <v>0</v>
      </c>
      <c r="H223" s="16">
        <v>-340112</v>
      </c>
      <c r="I223" s="16">
        <v>-1792679</v>
      </c>
      <c r="J223" s="16">
        <v>0</v>
      </c>
      <c r="K223" s="16">
        <v>-237740</v>
      </c>
      <c r="L223" s="16">
        <v>-1469066</v>
      </c>
      <c r="M223" s="16">
        <v>8609977</v>
      </c>
      <c r="N223" s="16">
        <v>7140911</v>
      </c>
    </row>
    <row r="224" spans="1:14" s="10" customFormat="1" x14ac:dyDescent="0.2">
      <c r="A224" s="58">
        <f>+'A Employer Allocation - No 158'!A225</f>
        <v>742</v>
      </c>
      <c r="B224" s="59" t="str">
        <f>'A Employer Allocation - No 158'!C225</f>
        <v>Employee Rel &amp; Trg Div</v>
      </c>
      <c r="C224" s="16">
        <v>1906771</v>
      </c>
      <c r="D224" s="16"/>
      <c r="E224" s="16">
        <v>144591</v>
      </c>
      <c r="F224" s="16">
        <v>58699</v>
      </c>
      <c r="G224" s="16">
        <v>0</v>
      </c>
      <c r="H224" s="16">
        <v>-76699</v>
      </c>
      <c r="I224" s="16">
        <v>-404270</v>
      </c>
      <c r="J224" s="16">
        <v>0</v>
      </c>
      <c r="K224" s="16">
        <v>-53613</v>
      </c>
      <c r="L224" s="16">
        <v>-331292</v>
      </c>
      <c r="M224" s="16">
        <v>1941649</v>
      </c>
      <c r="N224" s="16">
        <v>1610358</v>
      </c>
    </row>
    <row r="225" spans="1:14" s="10" customFormat="1" x14ac:dyDescent="0.2">
      <c r="A225" s="58">
        <f>+'A Employer Allocation - No 158'!A226</f>
        <v>743</v>
      </c>
      <c r="B225" s="59" t="str">
        <f>'A Employer Allocation - No 158'!C226</f>
        <v xml:space="preserve">Fluvanna Corr Ctr for Women   </v>
      </c>
      <c r="C225" s="16">
        <v>5426290</v>
      </c>
      <c r="D225" s="16"/>
      <c r="E225" s="16">
        <v>377962</v>
      </c>
      <c r="F225" s="16">
        <v>153440</v>
      </c>
      <c r="G225" s="16">
        <v>0</v>
      </c>
      <c r="H225" s="16">
        <v>-200492</v>
      </c>
      <c r="I225" s="16">
        <v>-1056760</v>
      </c>
      <c r="J225" s="16">
        <v>0</v>
      </c>
      <c r="K225" s="16">
        <v>-140145</v>
      </c>
      <c r="L225" s="16">
        <v>-865995</v>
      </c>
      <c r="M225" s="16">
        <v>5075466</v>
      </c>
      <c r="N225" s="16">
        <v>4209471</v>
      </c>
    </row>
    <row r="226" spans="1:14" s="10" customFormat="1" x14ac:dyDescent="0.2">
      <c r="A226" s="58">
        <f>+'A Employer Allocation - No 158'!A227</f>
        <v>744</v>
      </c>
      <c r="B226" s="59" t="str">
        <f>'A Employer Allocation - No 158'!C227</f>
        <v>Mecklenburg Correctional Ctr</v>
      </c>
      <c r="C226" s="16">
        <v>0</v>
      </c>
      <c r="D226" s="16"/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</row>
    <row r="227" spans="1:14" s="10" customFormat="1" x14ac:dyDescent="0.2">
      <c r="A227" s="58">
        <f>+'A Employer Allocation - No 158'!A228</f>
        <v>745</v>
      </c>
      <c r="B227" s="59" t="str">
        <f>'A Employer Allocation - No 158'!C228</f>
        <v>Nottoway Correctional Center</v>
      </c>
      <c r="C227" s="16">
        <v>6653373</v>
      </c>
      <c r="D227" s="16"/>
      <c r="E227" s="16">
        <v>501370</v>
      </c>
      <c r="F227" s="16">
        <v>203539</v>
      </c>
      <c r="G227" s="16">
        <v>0</v>
      </c>
      <c r="H227" s="16">
        <v>-265954</v>
      </c>
      <c r="I227" s="16">
        <v>-1401803</v>
      </c>
      <c r="J227" s="16">
        <v>0</v>
      </c>
      <c r="K227" s="16">
        <v>-185903</v>
      </c>
      <c r="L227" s="16">
        <v>-1148751</v>
      </c>
      <c r="M227" s="16">
        <v>6732655</v>
      </c>
      <c r="N227" s="16">
        <v>5583904</v>
      </c>
    </row>
    <row r="228" spans="1:14" s="10" customFormat="1" x14ac:dyDescent="0.2">
      <c r="A228" s="58">
        <f>+'A Employer Allocation - No 158'!A229</f>
        <v>747</v>
      </c>
      <c r="B228" s="59" t="str">
        <f>'A Employer Allocation - No 158'!C229</f>
        <v>Marion Correctional Center</v>
      </c>
      <c r="C228" s="16">
        <v>4157640</v>
      </c>
      <c r="D228" s="16"/>
      <c r="E228" s="16">
        <v>306728</v>
      </c>
      <c r="F228" s="16">
        <v>124521</v>
      </c>
      <c r="G228" s="16">
        <v>0</v>
      </c>
      <c r="H228" s="16">
        <v>-162705</v>
      </c>
      <c r="I228" s="16">
        <v>-857595</v>
      </c>
      <c r="J228" s="16">
        <v>0</v>
      </c>
      <c r="K228" s="16">
        <v>-113732</v>
      </c>
      <c r="L228" s="16">
        <v>-702783</v>
      </c>
      <c r="M228" s="16">
        <v>4118905</v>
      </c>
      <c r="N228" s="16">
        <v>3416122</v>
      </c>
    </row>
    <row r="229" spans="1:14" s="10" customFormat="1" x14ac:dyDescent="0.2">
      <c r="A229" s="58">
        <f>+'A Employer Allocation - No 158'!A230</f>
        <v>748</v>
      </c>
      <c r="B229" s="59" t="str">
        <f>'A Employer Allocation - No 158'!C230</f>
        <v xml:space="preserve">Hiram W Davis Medical Center  </v>
      </c>
      <c r="C229" s="16">
        <v>2567831</v>
      </c>
      <c r="D229" s="16"/>
      <c r="E229" s="16">
        <v>191965</v>
      </c>
      <c r="F229" s="16">
        <v>77931</v>
      </c>
      <c r="G229" s="16">
        <v>0</v>
      </c>
      <c r="H229" s="16">
        <v>-101829</v>
      </c>
      <c r="I229" s="16">
        <v>-536723</v>
      </c>
      <c r="J229" s="16">
        <v>0</v>
      </c>
      <c r="K229" s="16">
        <v>-71179</v>
      </c>
      <c r="L229" s="16">
        <v>-439835</v>
      </c>
      <c r="M229" s="16">
        <v>2577803</v>
      </c>
      <c r="N229" s="16">
        <v>2137968</v>
      </c>
    </row>
    <row r="230" spans="1:14" s="10" customFormat="1" x14ac:dyDescent="0.2">
      <c r="A230" s="58">
        <f>+'A Employer Allocation - No 158'!A231</f>
        <v>749</v>
      </c>
      <c r="B230" s="59" t="str">
        <f>'A Employer Allocation - No 158'!C231</f>
        <v>Buckingham Correctional Center</v>
      </c>
      <c r="C230" s="16">
        <v>6471689</v>
      </c>
      <c r="D230" s="16"/>
      <c r="E230" s="16">
        <v>463476</v>
      </c>
      <c r="F230" s="16">
        <v>188156</v>
      </c>
      <c r="G230" s="16">
        <v>0</v>
      </c>
      <c r="H230" s="16">
        <v>-245853</v>
      </c>
      <c r="I230" s="16">
        <v>-1295854</v>
      </c>
      <c r="J230" s="16">
        <v>0</v>
      </c>
      <c r="K230" s="16">
        <v>-171853</v>
      </c>
      <c r="L230" s="16">
        <v>-1061928</v>
      </c>
      <c r="M230" s="16">
        <v>6223800</v>
      </c>
      <c r="N230" s="16">
        <v>5161872</v>
      </c>
    </row>
    <row r="231" spans="1:14" s="10" customFormat="1" x14ac:dyDescent="0.2">
      <c r="A231" s="58">
        <f>+'A Employer Allocation - No 158'!A232</f>
        <v>750</v>
      </c>
      <c r="B231" s="59" t="str">
        <f>'A Employer Allocation - No 158'!C232</f>
        <v>Dept of Correctional Education</v>
      </c>
      <c r="C231" s="16">
        <v>0</v>
      </c>
      <c r="D231" s="16"/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</row>
    <row r="232" spans="1:14" s="10" customFormat="1" x14ac:dyDescent="0.2">
      <c r="A232" s="58">
        <f>+'A Employer Allocation - No 158'!A233</f>
        <v>751</v>
      </c>
      <c r="B232" s="59" t="str">
        <f>'A Employer Allocation - No 158'!C233</f>
        <v>Va Dep F/T Deaf &amp; Hard of Hear</v>
      </c>
      <c r="C232" s="16">
        <v>124730</v>
      </c>
      <c r="D232" s="16"/>
      <c r="E232" s="16">
        <v>10472</v>
      </c>
      <c r="F232" s="16">
        <v>4251</v>
      </c>
      <c r="G232" s="16">
        <v>0</v>
      </c>
      <c r="H232" s="16">
        <v>-5555</v>
      </c>
      <c r="I232" s="16">
        <v>-29280</v>
      </c>
      <c r="J232" s="16">
        <v>0</v>
      </c>
      <c r="K232" s="16">
        <v>-3883</v>
      </c>
      <c r="L232" s="16">
        <v>-23995</v>
      </c>
      <c r="M232" s="16">
        <v>140627</v>
      </c>
      <c r="N232" s="16">
        <v>116633</v>
      </c>
    </row>
    <row r="233" spans="1:14" s="10" customFormat="1" x14ac:dyDescent="0.2">
      <c r="A233" s="58">
        <f>+'A Employer Allocation - No 158'!A234</f>
        <v>752</v>
      </c>
      <c r="B233" s="59" t="str">
        <f>'A Employer Allocation - No 158'!C234</f>
        <v>Deep Meadow Correctional Ctr</v>
      </c>
      <c r="C233" s="16">
        <v>9583776</v>
      </c>
      <c r="D233" s="16"/>
      <c r="E233" s="16">
        <v>730947</v>
      </c>
      <c r="F233" s="16">
        <v>296740</v>
      </c>
      <c r="G233" s="16">
        <v>0</v>
      </c>
      <c r="H233" s="16">
        <v>-387735</v>
      </c>
      <c r="I233" s="16">
        <v>-2043688</v>
      </c>
      <c r="J233" s="16">
        <v>0</v>
      </c>
      <c r="K233" s="16">
        <v>-271028</v>
      </c>
      <c r="L233" s="16">
        <v>-1674764</v>
      </c>
      <c r="M233" s="16">
        <v>9815538</v>
      </c>
      <c r="N233" s="16">
        <v>8140774</v>
      </c>
    </row>
    <row r="234" spans="1:14" s="10" customFormat="1" x14ac:dyDescent="0.2">
      <c r="A234" s="58">
        <f>+'A Employer Allocation - No 158'!A235</f>
        <v>753</v>
      </c>
      <c r="B234" s="59" t="str">
        <f>'A Employer Allocation - No 158'!C235</f>
        <v>Deerfield Correctional Center</v>
      </c>
      <c r="C234" s="16">
        <v>7435741</v>
      </c>
      <c r="D234" s="16"/>
      <c r="E234" s="16">
        <v>565546</v>
      </c>
      <c r="F234" s="16">
        <v>229593</v>
      </c>
      <c r="G234" s="16">
        <v>0</v>
      </c>
      <c r="H234" s="16">
        <v>-299997</v>
      </c>
      <c r="I234" s="16">
        <v>-1581236</v>
      </c>
      <c r="J234" s="16">
        <v>0</v>
      </c>
      <c r="K234" s="16">
        <v>-209699</v>
      </c>
      <c r="L234" s="16">
        <v>-1295793</v>
      </c>
      <c r="M234" s="16">
        <v>7594446</v>
      </c>
      <c r="N234" s="16">
        <v>6298653</v>
      </c>
    </row>
    <row r="235" spans="1:14" s="10" customFormat="1" x14ac:dyDescent="0.2">
      <c r="A235" s="58">
        <f>+'A Employer Allocation - No 158'!A236</f>
        <v>754</v>
      </c>
      <c r="B235" s="59" t="str">
        <f>'A Employer Allocation - No 158'!C236</f>
        <v>Augusta Correctional Center</v>
      </c>
      <c r="C235" s="16">
        <v>5288807</v>
      </c>
      <c r="D235" s="16"/>
      <c r="E235" s="16">
        <v>391969</v>
      </c>
      <c r="F235" s="16">
        <v>159126</v>
      </c>
      <c r="G235" s="16">
        <v>0</v>
      </c>
      <c r="H235" s="16">
        <v>-207922</v>
      </c>
      <c r="I235" s="16">
        <v>-1095924</v>
      </c>
      <c r="J235" s="16">
        <v>0</v>
      </c>
      <c r="K235" s="16">
        <v>-145338</v>
      </c>
      <c r="L235" s="16">
        <v>-898089</v>
      </c>
      <c r="M235" s="16">
        <v>5263566</v>
      </c>
      <c r="N235" s="16">
        <v>4365477</v>
      </c>
    </row>
    <row r="236" spans="1:14" s="10" customFormat="1" x14ac:dyDescent="0.2">
      <c r="A236" s="58">
        <f>+'A Employer Allocation - No 158'!A237</f>
        <v>756</v>
      </c>
      <c r="B236" s="59" t="str">
        <f>'A Employer Allocation - No 158'!C237</f>
        <v xml:space="preserve">Div of Institutions           </v>
      </c>
      <c r="C236" s="16">
        <v>9571086</v>
      </c>
      <c r="D236" s="16"/>
      <c r="E236" s="16">
        <v>711431</v>
      </c>
      <c r="F236" s="16">
        <v>288817</v>
      </c>
      <c r="G236" s="16">
        <v>0</v>
      </c>
      <c r="H236" s="16">
        <v>-377382</v>
      </c>
      <c r="I236" s="16">
        <v>-1989122</v>
      </c>
      <c r="J236" s="16">
        <v>0</v>
      </c>
      <c r="K236" s="16">
        <v>-263792</v>
      </c>
      <c r="L236" s="16">
        <v>-1630048</v>
      </c>
      <c r="M236" s="16">
        <v>9553464</v>
      </c>
      <c r="N236" s="16">
        <v>7923416</v>
      </c>
    </row>
    <row r="237" spans="1:14" s="10" customFormat="1" x14ac:dyDescent="0.2">
      <c r="A237" s="58">
        <f>+'A Employer Allocation - No 158'!A238</f>
        <v>757</v>
      </c>
      <c r="B237" s="59" t="str">
        <f>'A Employer Allocation - No 158'!C238</f>
        <v>Western Region Corr Fld Units</v>
      </c>
      <c r="C237" s="16">
        <v>2718163</v>
      </c>
      <c r="D237" s="16"/>
      <c r="E237" s="16">
        <v>198347</v>
      </c>
      <c r="F237" s="16">
        <v>80522</v>
      </c>
      <c r="G237" s="16">
        <v>0</v>
      </c>
      <c r="H237" s="16">
        <v>-105214</v>
      </c>
      <c r="I237" s="16">
        <v>-554568</v>
      </c>
      <c r="J237" s="16">
        <v>0</v>
      </c>
      <c r="K237" s="16">
        <v>-73545</v>
      </c>
      <c r="L237" s="16">
        <v>-454458</v>
      </c>
      <c r="M237" s="16">
        <v>2663511</v>
      </c>
      <c r="N237" s="16">
        <v>2209053</v>
      </c>
    </row>
    <row r="238" spans="1:14" s="10" customFormat="1" x14ac:dyDescent="0.2">
      <c r="A238" s="58">
        <f>+'A Employer Allocation - No 158'!A239</f>
        <v>759</v>
      </c>
      <c r="B238" s="59" t="str">
        <f>'A Employer Allocation - No 158'!C239</f>
        <v>Northern Region Corr Fld Units</v>
      </c>
      <c r="C238" s="16">
        <v>0</v>
      </c>
      <c r="D238" s="16"/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</row>
    <row r="239" spans="1:14" s="10" customFormat="1" x14ac:dyDescent="0.2">
      <c r="A239" s="58">
        <f>+'A Employer Allocation - No 158'!A240</f>
        <v>760</v>
      </c>
      <c r="B239" s="59" t="str">
        <f>'A Employer Allocation - No 158'!C240</f>
        <v>Central Region Corr Fld Unit</v>
      </c>
      <c r="C239" s="16">
        <v>0</v>
      </c>
      <c r="D239" s="16"/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</row>
    <row r="240" spans="1:14" s="10" customFormat="1" x14ac:dyDescent="0.2">
      <c r="A240" s="58">
        <f>+'A Employer Allocation - No 158'!A241</f>
        <v>761</v>
      </c>
      <c r="B240" s="59" t="str">
        <f>'A Employer Allocation - No 158'!C241</f>
        <v>Eastern Region Corr Fld Unit</v>
      </c>
      <c r="C240" s="16">
        <v>2535645</v>
      </c>
      <c r="D240" s="16"/>
      <c r="E240" s="16">
        <v>189292</v>
      </c>
      <c r="F240" s="16">
        <v>76846</v>
      </c>
      <c r="G240" s="16">
        <v>0</v>
      </c>
      <c r="H240" s="16">
        <v>-100411</v>
      </c>
      <c r="I240" s="16">
        <v>-529249</v>
      </c>
      <c r="J240" s="16">
        <v>0</v>
      </c>
      <c r="K240" s="16">
        <v>-70188</v>
      </c>
      <c r="L240" s="16">
        <v>-433710</v>
      </c>
      <c r="M240" s="16">
        <v>2541908</v>
      </c>
      <c r="N240" s="16">
        <v>2108199</v>
      </c>
    </row>
    <row r="241" spans="1:14" s="10" customFormat="1" x14ac:dyDescent="0.2">
      <c r="A241" s="58">
        <f>+'A Employer Allocation - No 158'!A242</f>
        <v>762</v>
      </c>
      <c r="B241" s="59" t="str">
        <f>'A Employer Allocation - No 158'!C242</f>
        <v xml:space="preserve">Dept f/t Rights of Va w/Disab </v>
      </c>
      <c r="C241" s="16">
        <v>0</v>
      </c>
      <c r="D241" s="16"/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</row>
    <row r="242" spans="1:14" s="10" customFormat="1" x14ac:dyDescent="0.2">
      <c r="A242" s="58">
        <f>+'A Employer Allocation - No 158'!A243</f>
        <v>765</v>
      </c>
      <c r="B242" s="59" t="str">
        <f>'A Employer Allocation - No 158'!C243</f>
        <v>Dept of Social Services</v>
      </c>
      <c r="C242" s="16">
        <v>27735454</v>
      </c>
      <c r="D242" s="16"/>
      <c r="E242" s="16">
        <v>2032110</v>
      </c>
      <c r="F242" s="16">
        <v>824968</v>
      </c>
      <c r="G242" s="16">
        <v>0</v>
      </c>
      <c r="H242" s="16">
        <v>-1077942</v>
      </c>
      <c r="I242" s="16">
        <v>-5681666</v>
      </c>
      <c r="J242" s="16">
        <v>0</v>
      </c>
      <c r="K242" s="16">
        <v>-753486</v>
      </c>
      <c r="L242" s="16">
        <v>-4656016</v>
      </c>
      <c r="M242" s="16">
        <v>27288218</v>
      </c>
      <c r="N242" s="16">
        <v>22632201</v>
      </c>
    </row>
    <row r="243" spans="1:14" s="10" customFormat="1" x14ac:dyDescent="0.2">
      <c r="A243" s="58">
        <f>+'A Employer Allocation - No 158'!A244</f>
        <v>766</v>
      </c>
      <c r="B243" s="59" t="str">
        <f>'A Employer Allocation - No 158'!C244</f>
        <v>Virginia Parole Board</v>
      </c>
      <c r="C243" s="16">
        <v>194444</v>
      </c>
      <c r="D243" s="16"/>
      <c r="E243" s="16">
        <v>13289</v>
      </c>
      <c r="F243" s="16">
        <v>5395</v>
      </c>
      <c r="G243" s="16">
        <v>0</v>
      </c>
      <c r="H243" s="16">
        <v>-7049</v>
      </c>
      <c r="I243" s="16">
        <v>-37154</v>
      </c>
      <c r="J243" s="16">
        <v>0</v>
      </c>
      <c r="K243" s="16">
        <v>-4927</v>
      </c>
      <c r="L243" s="16">
        <v>-30446</v>
      </c>
      <c r="M243" s="16">
        <v>178448</v>
      </c>
      <c r="N243" s="16">
        <v>148000</v>
      </c>
    </row>
    <row r="244" spans="1:14" s="10" customFormat="1" x14ac:dyDescent="0.2">
      <c r="A244" s="58">
        <f>+'A Employer Allocation - No 158'!A245</f>
        <v>767</v>
      </c>
      <c r="B244" s="59" t="str">
        <f>'A Employer Allocation - No 158'!C245</f>
        <v>Div of Community Corrections</v>
      </c>
      <c r="C244" s="16">
        <v>21688991</v>
      </c>
      <c r="D244" s="16"/>
      <c r="E244" s="16">
        <v>1578566</v>
      </c>
      <c r="F244" s="16">
        <v>640844</v>
      </c>
      <c r="G244" s="16">
        <v>0</v>
      </c>
      <c r="H244" s="16">
        <v>-837358</v>
      </c>
      <c r="I244" s="16">
        <v>-4413583</v>
      </c>
      <c r="J244" s="16">
        <v>0</v>
      </c>
      <c r="K244" s="16">
        <v>-585317</v>
      </c>
      <c r="L244" s="16">
        <v>-3616848</v>
      </c>
      <c r="M244" s="16">
        <v>21197798</v>
      </c>
      <c r="N244" s="16">
        <v>17580951</v>
      </c>
    </row>
    <row r="245" spans="1:14" s="10" customFormat="1" x14ac:dyDescent="0.2">
      <c r="A245" s="58">
        <f>+'A Employer Allocation - No 158'!A246</f>
        <v>768</v>
      </c>
      <c r="B245" s="59" t="str">
        <f>'A Employer Allocation - No 158'!C246</f>
        <v>Keen Mountain Correctional Ctr</v>
      </c>
      <c r="C245" s="16">
        <v>5798050</v>
      </c>
      <c r="D245" s="16"/>
      <c r="E245" s="16">
        <v>432907</v>
      </c>
      <c r="F245" s="16">
        <v>175745</v>
      </c>
      <c r="G245" s="16">
        <v>0</v>
      </c>
      <c r="H245" s="16">
        <v>-229637</v>
      </c>
      <c r="I245" s="16">
        <v>-1210383</v>
      </c>
      <c r="J245" s="16">
        <v>0</v>
      </c>
      <c r="K245" s="16">
        <v>-160518</v>
      </c>
      <c r="L245" s="16">
        <v>-991886</v>
      </c>
      <c r="M245" s="16">
        <v>5813295</v>
      </c>
      <c r="N245" s="16">
        <v>4821409</v>
      </c>
    </row>
    <row r="246" spans="1:14" s="10" customFormat="1" x14ac:dyDescent="0.2">
      <c r="A246" s="58">
        <f>+'A Employer Allocation - No 158'!A247</f>
        <v>769</v>
      </c>
      <c r="B246" s="59" t="str">
        <f>'A Employer Allocation - No 158'!C247</f>
        <v xml:space="preserve">Greensville Correctional Ctr  </v>
      </c>
      <c r="C246" s="16">
        <v>13663145</v>
      </c>
      <c r="D246" s="16"/>
      <c r="E246" s="16">
        <v>990495</v>
      </c>
      <c r="F246" s="16">
        <v>402107</v>
      </c>
      <c r="G246" s="16">
        <v>0</v>
      </c>
      <c r="H246" s="16">
        <v>-525413</v>
      </c>
      <c r="I246" s="16">
        <v>-2769369</v>
      </c>
      <c r="J246" s="16">
        <v>0</v>
      </c>
      <c r="K246" s="16">
        <v>-367266</v>
      </c>
      <c r="L246" s="16">
        <v>-2269446</v>
      </c>
      <c r="M246" s="16">
        <v>13300880</v>
      </c>
      <c r="N246" s="16">
        <v>11031434</v>
      </c>
    </row>
    <row r="247" spans="1:14" s="10" customFormat="1" x14ac:dyDescent="0.2">
      <c r="A247" s="58">
        <f>+'A Employer Allocation - No 158'!A248</f>
        <v>770</v>
      </c>
      <c r="B247" s="59" t="str">
        <f>'A Employer Allocation - No 158'!C248</f>
        <v>Dillwyn Correctional Center</v>
      </c>
      <c r="C247" s="16">
        <v>6250727</v>
      </c>
      <c r="D247" s="16"/>
      <c r="E247" s="16">
        <v>453299</v>
      </c>
      <c r="F247" s="16">
        <v>184024</v>
      </c>
      <c r="G247" s="16">
        <v>0</v>
      </c>
      <c r="H247" s="16">
        <v>-240455</v>
      </c>
      <c r="I247" s="16">
        <v>-1267399</v>
      </c>
      <c r="J247" s="16">
        <v>0</v>
      </c>
      <c r="K247" s="16">
        <v>-168079</v>
      </c>
      <c r="L247" s="16">
        <v>-1038610</v>
      </c>
      <c r="M247" s="16">
        <v>6087132</v>
      </c>
      <c r="N247" s="16">
        <v>5048523</v>
      </c>
    </row>
    <row r="248" spans="1:14" s="10" customFormat="1" x14ac:dyDescent="0.2">
      <c r="A248" s="58">
        <f>+'A Employer Allocation - No 158'!A249</f>
        <v>771</v>
      </c>
      <c r="B248" s="59" t="str">
        <f>'A Employer Allocation - No 158'!C249</f>
        <v>Indian Creek Corr Center</v>
      </c>
      <c r="C248" s="16">
        <v>3694969</v>
      </c>
      <c r="D248" s="16"/>
      <c r="E248" s="16">
        <v>268232</v>
      </c>
      <c r="F248" s="16">
        <v>108893</v>
      </c>
      <c r="G248" s="16">
        <v>0</v>
      </c>
      <c r="H248" s="16">
        <v>-142285</v>
      </c>
      <c r="I248" s="16">
        <v>-749961</v>
      </c>
      <c r="J248" s="16">
        <v>0</v>
      </c>
      <c r="K248" s="16">
        <v>-99458</v>
      </c>
      <c r="L248" s="16">
        <v>-614579</v>
      </c>
      <c r="M248" s="16">
        <v>3601955</v>
      </c>
      <c r="N248" s="16">
        <v>2987376</v>
      </c>
    </row>
    <row r="249" spans="1:14" s="10" customFormat="1" x14ac:dyDescent="0.2">
      <c r="A249" s="58">
        <f>+'A Employer Allocation - No 158'!A250</f>
        <v>772</v>
      </c>
      <c r="B249" s="59" t="str">
        <f>'A Employer Allocation - No 158'!C250</f>
        <v>Haynesville Correctional Ctr</v>
      </c>
      <c r="C249" s="16">
        <v>6555766</v>
      </c>
      <c r="D249" s="16"/>
      <c r="E249" s="16">
        <v>485879</v>
      </c>
      <c r="F249" s="16">
        <v>197250</v>
      </c>
      <c r="G249" s="16">
        <v>0</v>
      </c>
      <c r="H249" s="16">
        <v>-257737</v>
      </c>
      <c r="I249" s="16">
        <v>-1358490</v>
      </c>
      <c r="J249" s="16">
        <v>0</v>
      </c>
      <c r="K249" s="16">
        <v>-180159</v>
      </c>
      <c r="L249" s="16">
        <v>-1113257</v>
      </c>
      <c r="M249" s="16">
        <v>6524632</v>
      </c>
      <c r="N249" s="16">
        <v>5411375</v>
      </c>
    </row>
    <row r="250" spans="1:14" s="10" customFormat="1" x14ac:dyDescent="0.2">
      <c r="A250" s="58">
        <f>+'A Employer Allocation - No 158'!A251</f>
        <v>773</v>
      </c>
      <c r="B250" s="59" t="str">
        <f>'A Employer Allocation - No 158'!C251</f>
        <v>Coffeewood Correctional Center</v>
      </c>
      <c r="C250" s="16">
        <v>4638085</v>
      </c>
      <c r="D250" s="16"/>
      <c r="E250" s="16">
        <v>336270</v>
      </c>
      <c r="F250" s="16">
        <v>136514</v>
      </c>
      <c r="G250" s="16">
        <v>0</v>
      </c>
      <c r="H250" s="16">
        <v>-178376</v>
      </c>
      <c r="I250" s="16">
        <v>-940191</v>
      </c>
      <c r="J250" s="16">
        <v>0</v>
      </c>
      <c r="K250" s="16">
        <v>-124685</v>
      </c>
      <c r="L250" s="16">
        <v>-770468</v>
      </c>
      <c r="M250" s="16">
        <v>4515601</v>
      </c>
      <c r="N250" s="16">
        <v>3745132</v>
      </c>
    </row>
    <row r="251" spans="1:14" s="10" customFormat="1" x14ac:dyDescent="0.2">
      <c r="A251" s="58">
        <f>+'A Employer Allocation - No 158'!A252</f>
        <v>774</v>
      </c>
      <c r="B251" s="59" t="str">
        <f>'A Employer Allocation - No 158'!C252</f>
        <v>Lunenburg Correctional Center</v>
      </c>
      <c r="C251" s="16">
        <v>4626928</v>
      </c>
      <c r="D251" s="16"/>
      <c r="E251" s="16">
        <v>351891</v>
      </c>
      <c r="F251" s="16">
        <v>142856</v>
      </c>
      <c r="G251" s="16">
        <v>0</v>
      </c>
      <c r="H251" s="16">
        <v>-186662</v>
      </c>
      <c r="I251" s="16">
        <v>-983868</v>
      </c>
      <c r="J251" s="16">
        <v>0</v>
      </c>
      <c r="K251" s="16">
        <v>-130478</v>
      </c>
      <c r="L251" s="16">
        <v>-806261</v>
      </c>
      <c r="M251" s="16">
        <v>4725375</v>
      </c>
      <c r="N251" s="16">
        <v>3919114</v>
      </c>
    </row>
    <row r="252" spans="1:14" s="10" customFormat="1" x14ac:dyDescent="0.2">
      <c r="A252" s="58">
        <f>+'A Employer Allocation - No 158'!A253</f>
        <v>775</v>
      </c>
      <c r="B252" s="59" t="str">
        <f>'A Employer Allocation - No 158'!C253</f>
        <v>Pocahontas Correctional Center</v>
      </c>
      <c r="C252" s="16">
        <v>5127583</v>
      </c>
      <c r="D252" s="16"/>
      <c r="E252" s="16">
        <v>377630</v>
      </c>
      <c r="F252" s="16">
        <v>153305</v>
      </c>
      <c r="G252" s="16">
        <v>0</v>
      </c>
      <c r="H252" s="16">
        <v>-200316</v>
      </c>
      <c r="I252" s="16">
        <v>-1055832</v>
      </c>
      <c r="J252" s="16">
        <v>0</v>
      </c>
      <c r="K252" s="16">
        <v>-140021</v>
      </c>
      <c r="L252" s="16">
        <v>-865234</v>
      </c>
      <c r="M252" s="16">
        <v>5071009</v>
      </c>
      <c r="N252" s="16">
        <v>4205775</v>
      </c>
    </row>
    <row r="253" spans="1:14" s="10" customFormat="1" x14ac:dyDescent="0.2">
      <c r="A253" s="58">
        <f>+'A Employer Allocation - No 158'!A254</f>
        <v>776</v>
      </c>
      <c r="B253" s="59" t="str">
        <f>'A Employer Allocation - No 158'!C254</f>
        <v>Green Rock Correctional Center</v>
      </c>
      <c r="C253" s="16">
        <v>5047484</v>
      </c>
      <c r="D253" s="16"/>
      <c r="E253" s="16">
        <v>372142</v>
      </c>
      <c r="F253" s="16">
        <v>151077</v>
      </c>
      <c r="G253" s="16">
        <v>0</v>
      </c>
      <c r="H253" s="16">
        <v>-197405</v>
      </c>
      <c r="I253" s="16">
        <v>-1040489</v>
      </c>
      <c r="J253" s="16">
        <v>0</v>
      </c>
      <c r="K253" s="16">
        <v>-137987</v>
      </c>
      <c r="L253" s="16">
        <v>-852662</v>
      </c>
      <c r="M253" s="16">
        <v>4997319</v>
      </c>
      <c r="N253" s="16">
        <v>4144658</v>
      </c>
    </row>
    <row r="254" spans="1:14" s="10" customFormat="1" x14ac:dyDescent="0.2">
      <c r="A254" s="58">
        <f>+'A Employer Allocation - No 158'!A255</f>
        <v>777</v>
      </c>
      <c r="B254" s="59" t="str">
        <f>'A Employer Allocation - No 158'!C255</f>
        <v xml:space="preserve">Dept of Juvenile Justice      </v>
      </c>
      <c r="C254" s="16">
        <v>27957632</v>
      </c>
      <c r="D254" s="16"/>
      <c r="E254" s="16">
        <v>1966174</v>
      </c>
      <c r="F254" s="16">
        <v>798200</v>
      </c>
      <c r="G254" s="16">
        <v>0</v>
      </c>
      <c r="H254" s="16">
        <v>-1042967</v>
      </c>
      <c r="I254" s="16">
        <v>-5497314</v>
      </c>
      <c r="J254" s="16">
        <v>0</v>
      </c>
      <c r="K254" s="16">
        <v>-729038</v>
      </c>
      <c r="L254" s="16">
        <v>-4504945</v>
      </c>
      <c r="M254" s="16">
        <v>26402802</v>
      </c>
      <c r="N254" s="16">
        <v>21897858</v>
      </c>
    </row>
    <row r="255" spans="1:14" s="10" customFormat="1" x14ac:dyDescent="0.2">
      <c r="A255" s="58">
        <f>+'A Employer Allocation - No 158'!A256</f>
        <v>778</v>
      </c>
      <c r="B255" s="59" t="str">
        <f>'A Employer Allocation - No 158'!C256</f>
        <v>Dept of Forensic Science</v>
      </c>
      <c r="C255" s="16">
        <v>4789348</v>
      </c>
      <c r="D255" s="16"/>
      <c r="E255" s="16">
        <v>381185</v>
      </c>
      <c r="F255" s="16">
        <v>154748</v>
      </c>
      <c r="G255" s="16">
        <v>0</v>
      </c>
      <c r="H255" s="16">
        <v>-202201</v>
      </c>
      <c r="I255" s="16">
        <v>-1065772</v>
      </c>
      <c r="J255" s="16">
        <v>0</v>
      </c>
      <c r="K255" s="16">
        <v>-141340</v>
      </c>
      <c r="L255" s="16">
        <v>-873380</v>
      </c>
      <c r="M255" s="16">
        <v>5118750</v>
      </c>
      <c r="N255" s="16">
        <v>4245369</v>
      </c>
    </row>
    <row r="256" spans="1:14" s="10" customFormat="1" x14ac:dyDescent="0.2">
      <c r="A256" s="58">
        <f>+'A Employer Allocation - No 158'!A257</f>
        <v>785</v>
      </c>
      <c r="B256" s="59" t="str">
        <f>'A Employer Allocation - No 158'!C257</f>
        <v>River North Correctional Cntr</v>
      </c>
      <c r="C256" s="16">
        <v>5621223</v>
      </c>
      <c r="D256" s="16"/>
      <c r="E256" s="16">
        <v>442800</v>
      </c>
      <c r="F256" s="16">
        <v>179762</v>
      </c>
      <c r="G256" s="16">
        <v>0</v>
      </c>
      <c r="H256" s="16">
        <v>-234885</v>
      </c>
      <c r="I256" s="16">
        <v>-1238045</v>
      </c>
      <c r="J256" s="16">
        <v>0</v>
      </c>
      <c r="K256" s="16">
        <v>-164186</v>
      </c>
      <c r="L256" s="16">
        <v>-1014554</v>
      </c>
      <c r="M256" s="16">
        <v>5946149</v>
      </c>
      <c r="N256" s="16">
        <v>4931595</v>
      </c>
    </row>
    <row r="257" spans="1:14" s="10" customFormat="1" x14ac:dyDescent="0.2">
      <c r="A257" s="58">
        <f>+'A Employer Allocation - No 158'!A258</f>
        <v>786</v>
      </c>
      <c r="B257" s="59" t="str">
        <f>'A Employer Allocation - No 158'!C258</f>
        <v>Culpeper Correctional Facility for Women</v>
      </c>
      <c r="C257" s="16">
        <v>45153</v>
      </c>
      <c r="D257" s="16"/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</row>
    <row r="258" spans="1:14" s="10" customFormat="1" x14ac:dyDescent="0.2">
      <c r="A258" s="58">
        <f>+'A Employer Allocation - No 158'!A259</f>
        <v>794</v>
      </c>
      <c r="B258" s="59" t="str">
        <f>'A Employer Allocation - No 158'!C259</f>
        <v>Va Center for Behavioral Rehab</v>
      </c>
      <c r="C258" s="16">
        <v>6517596</v>
      </c>
      <c r="D258" s="16"/>
      <c r="E258" s="16">
        <v>446795</v>
      </c>
      <c r="F258" s="16">
        <v>181384</v>
      </c>
      <c r="G258" s="16">
        <v>0</v>
      </c>
      <c r="H258" s="16">
        <v>-237005</v>
      </c>
      <c r="I258" s="16">
        <v>-1249215</v>
      </c>
      <c r="J258" s="16">
        <v>0</v>
      </c>
      <c r="K258" s="16">
        <v>-165667</v>
      </c>
      <c r="L258" s="16">
        <v>-1023708</v>
      </c>
      <c r="M258" s="16">
        <v>5999798</v>
      </c>
      <c r="N258" s="16">
        <v>4976090</v>
      </c>
    </row>
    <row r="259" spans="1:14" s="10" customFormat="1" x14ac:dyDescent="0.2">
      <c r="A259" s="58">
        <f>+'A Employer Allocation - No 158'!A260</f>
        <v>820</v>
      </c>
      <c r="B259" s="59" t="str">
        <f>'A Employer Allocation - No 158'!C260</f>
        <v>Capital Sq Preservation Coun</v>
      </c>
      <c r="C259" s="16">
        <v>0</v>
      </c>
      <c r="D259" s="16"/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</row>
    <row r="260" spans="1:14" s="10" customFormat="1" x14ac:dyDescent="0.2">
      <c r="A260" s="58">
        <f>+'A Employer Allocation - No 158'!A261</f>
        <v>834</v>
      </c>
      <c r="B260" s="59" t="str">
        <f>'A Employer Allocation - No 158'!C261</f>
        <v>Va Freedom of Info Advisory Cl</v>
      </c>
      <c r="C260" s="16">
        <v>0</v>
      </c>
      <c r="D260" s="16"/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</row>
    <row r="261" spans="1:14" s="10" customFormat="1" x14ac:dyDescent="0.2">
      <c r="A261" s="58">
        <f>+'A Employer Allocation - No 158'!A262</f>
        <v>837</v>
      </c>
      <c r="B261" s="59" t="str">
        <f>'A Employer Allocation - No 158'!C262</f>
        <v>Virginia Disability Commission</v>
      </c>
      <c r="C261" s="16">
        <v>0</v>
      </c>
      <c r="D261" s="16"/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</row>
    <row r="262" spans="1:14" s="10" customFormat="1" x14ac:dyDescent="0.2">
      <c r="A262" s="58">
        <f>+'A Employer Allocation - No 158'!A263</f>
        <v>838</v>
      </c>
      <c r="B262" s="59" t="str">
        <f>'A Employer Allocation - No 158'!C263</f>
        <v>Comm on Population Grow &amp; Dev</v>
      </c>
      <c r="C262" s="16">
        <v>0</v>
      </c>
      <c r="D262" s="16"/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</row>
    <row r="263" spans="1:14" s="10" customFormat="1" x14ac:dyDescent="0.2">
      <c r="A263" s="58">
        <f>+'A Employer Allocation - No 158'!A264</f>
        <v>839</v>
      </c>
      <c r="B263" s="59" t="str">
        <f>'A Employer Allocation - No 158'!C264</f>
        <v>Virginia Commission on Youth</v>
      </c>
      <c r="C263" s="16">
        <v>0</v>
      </c>
      <c r="D263" s="16"/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</row>
    <row r="264" spans="1:14" s="10" customFormat="1" x14ac:dyDescent="0.2">
      <c r="A264" s="58">
        <f>+'A Employer Allocation - No 158'!A265</f>
        <v>840</v>
      </c>
      <c r="B264" s="59" t="str">
        <f>'A Employer Allocation - No 158'!C265</f>
        <v xml:space="preserve">Virginia Housing Commission   </v>
      </c>
      <c r="C264" s="16">
        <v>0</v>
      </c>
      <c r="D264" s="16"/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</row>
    <row r="265" spans="1:14" s="10" customFormat="1" x14ac:dyDescent="0.2">
      <c r="A265" s="58">
        <f>+'A Employer Allocation - No 158'!A266</f>
        <v>841</v>
      </c>
      <c r="B265" s="59" t="str">
        <f>'A Employer Allocation - No 158'!C266</f>
        <v>Dept of Aviation</v>
      </c>
      <c r="C265" s="16">
        <v>548357</v>
      </c>
      <c r="D265" s="16"/>
      <c r="E265" s="16">
        <v>41637</v>
      </c>
      <c r="F265" s="16">
        <v>16903</v>
      </c>
      <c r="G265" s="16">
        <v>0</v>
      </c>
      <c r="H265" s="16">
        <v>-22087</v>
      </c>
      <c r="I265" s="16">
        <v>-116415</v>
      </c>
      <c r="J265" s="16">
        <v>0</v>
      </c>
      <c r="K265" s="16">
        <v>-15439</v>
      </c>
      <c r="L265" s="16">
        <v>-95401</v>
      </c>
      <c r="M265" s="16">
        <v>559122</v>
      </c>
      <c r="N265" s="16">
        <v>463723</v>
      </c>
    </row>
    <row r="266" spans="1:14" s="10" customFormat="1" x14ac:dyDescent="0.2">
      <c r="A266" s="12">
        <f>+'A Employer Allocation - No 158'!A267</f>
        <v>842</v>
      </c>
      <c r="B266" s="13" t="str">
        <f>'A Employer Allocation - No 158'!C267</f>
        <v>Chesapeake Bay Commission</v>
      </c>
      <c r="C266" s="16">
        <v>0</v>
      </c>
      <c r="D266" s="16"/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</row>
    <row r="267" spans="1:14" s="10" customFormat="1" x14ac:dyDescent="0.2">
      <c r="A267" s="12">
        <f>+'A Employer Allocation - No 158'!A268</f>
        <v>844</v>
      </c>
      <c r="B267" s="13" t="str">
        <f>'A Employer Allocation - No 158'!C268</f>
        <v>Joint Comm on Health Care</v>
      </c>
      <c r="C267" s="16">
        <v>0</v>
      </c>
      <c r="D267" s="16"/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</row>
    <row r="268" spans="1:14" s="10" customFormat="1" x14ac:dyDescent="0.2">
      <c r="A268" s="12">
        <f>+'A Employer Allocation - No 158'!A269</f>
        <v>845</v>
      </c>
      <c r="B268" s="13" t="str">
        <f>'A Employer Allocation - No 158'!C269</f>
        <v xml:space="preserve">Dr Martin L King Jr Mem Comm  </v>
      </c>
      <c r="C268" s="16">
        <v>0</v>
      </c>
      <c r="D268" s="16"/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</row>
    <row r="269" spans="1:14" s="10" customFormat="1" x14ac:dyDescent="0.2">
      <c r="A269" s="12">
        <f>+'A Employer Allocation - No 158'!A270</f>
        <v>847</v>
      </c>
      <c r="B269" s="13" t="str">
        <f>'A Employer Allocation - No 158'!C270</f>
        <v xml:space="preserve">Joint Comm on Techn &amp; Science </v>
      </c>
      <c r="C269" s="16">
        <v>0</v>
      </c>
      <c r="D269" s="16"/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</row>
    <row r="270" spans="1:14" s="10" customFormat="1" x14ac:dyDescent="0.2">
      <c r="A270" s="12">
        <f>+'A Employer Allocation - No 158'!A271</f>
        <v>848</v>
      </c>
      <c r="B270" s="13" t="str">
        <f>'A Employer Allocation - No 158'!C271</f>
        <v xml:space="preserve">Indigent Defense Commission   </v>
      </c>
      <c r="C270" s="16">
        <v>8658174</v>
      </c>
      <c r="D270" s="16"/>
      <c r="E270" s="16">
        <v>647781</v>
      </c>
      <c r="F270" s="16">
        <v>262977</v>
      </c>
      <c r="G270" s="16">
        <v>0</v>
      </c>
      <c r="H270" s="16">
        <v>-343618</v>
      </c>
      <c r="I270" s="16">
        <v>-1811159</v>
      </c>
      <c r="J270" s="16">
        <v>0</v>
      </c>
      <c r="K270" s="16">
        <v>-240191</v>
      </c>
      <c r="L270" s="16">
        <v>-1484210</v>
      </c>
      <c r="M270" s="16">
        <v>8698732</v>
      </c>
      <c r="N270" s="16">
        <v>7214522</v>
      </c>
    </row>
    <row r="271" spans="1:14" s="10" customFormat="1" x14ac:dyDescent="0.2">
      <c r="A271" s="12">
        <f>+'A Employer Allocation - No 158'!A272</f>
        <v>850</v>
      </c>
      <c r="B271" s="13" t="str">
        <f>'A Employer Allocation - No 158'!C272</f>
        <v>Personal Prop Tax Relief Act</v>
      </c>
      <c r="C271" s="16">
        <v>0</v>
      </c>
      <c r="D271" s="16"/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</row>
    <row r="272" spans="1:14" s="10" customFormat="1" x14ac:dyDescent="0.2">
      <c r="A272" s="12">
        <f>+'A Employer Allocation - No 158'!A273</f>
        <v>851</v>
      </c>
      <c r="B272" s="13" t="str">
        <f>'A Employer Allocation - No 158'!C273</f>
        <v>Tobacco Commission</v>
      </c>
      <c r="C272" s="16">
        <v>223421</v>
      </c>
      <c r="D272" s="16"/>
      <c r="E272" s="16">
        <v>18480</v>
      </c>
      <c r="F272" s="16">
        <v>7502</v>
      </c>
      <c r="G272" s="16">
        <v>0</v>
      </c>
      <c r="H272" s="16">
        <v>-9803</v>
      </c>
      <c r="I272" s="16">
        <v>-51669</v>
      </c>
      <c r="J272" s="16">
        <v>0</v>
      </c>
      <c r="K272" s="16">
        <v>-6852</v>
      </c>
      <c r="L272" s="16">
        <v>-42342</v>
      </c>
      <c r="M272" s="16">
        <v>248160</v>
      </c>
      <c r="N272" s="16">
        <v>205818</v>
      </c>
    </row>
    <row r="273" spans="1:14" s="10" customFormat="1" x14ac:dyDescent="0.2">
      <c r="A273" s="12">
        <f>+'A Employer Allocation - No 158'!A274</f>
        <v>852</v>
      </c>
      <c r="B273" s="13" t="str">
        <f>'A Employer Allocation - No 158'!C274</f>
        <v>Va Foundation Healthy Youth</v>
      </c>
      <c r="C273" s="16">
        <v>323530</v>
      </c>
      <c r="D273" s="16"/>
      <c r="E273" s="16">
        <v>23555</v>
      </c>
      <c r="F273" s="16">
        <v>9563</v>
      </c>
      <c r="G273" s="16">
        <v>0</v>
      </c>
      <c r="H273" s="16">
        <v>-12495</v>
      </c>
      <c r="I273" s="16">
        <v>-65859</v>
      </c>
      <c r="J273" s="16">
        <v>0</v>
      </c>
      <c r="K273" s="16">
        <v>-8734</v>
      </c>
      <c r="L273" s="16">
        <v>-53970</v>
      </c>
      <c r="M273" s="16">
        <v>316313</v>
      </c>
      <c r="N273" s="16">
        <v>262343</v>
      </c>
    </row>
    <row r="274" spans="1:14" s="10" customFormat="1" x14ac:dyDescent="0.2">
      <c r="A274" s="12">
        <f>+'A Employer Allocation - No 158'!A275</f>
        <v>853</v>
      </c>
      <c r="B274" s="13" t="str">
        <f>'A Employer Allocation - No 158'!C275</f>
        <v>Substance Abuse Prevention Off</v>
      </c>
      <c r="C274" s="16">
        <v>0</v>
      </c>
      <c r="D274" s="16"/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</row>
    <row r="275" spans="1:14" s="10" customFormat="1" x14ac:dyDescent="0.2">
      <c r="A275" s="12">
        <f>+'A Employer Allocation - No 158'!A276</f>
        <v>859</v>
      </c>
      <c r="B275" s="13" t="str">
        <f>'A Employer Allocation - No 158'!C276</f>
        <v xml:space="preserve">Va Sesquicent Amer Civil War  </v>
      </c>
      <c r="C275" s="16">
        <v>0</v>
      </c>
      <c r="D275" s="16"/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</row>
    <row r="276" spans="1:14" s="10" customFormat="1" x14ac:dyDescent="0.2">
      <c r="A276" s="12">
        <f>+'A Employer Allocation - No 158'!A277</f>
        <v>861</v>
      </c>
      <c r="B276" s="13" t="str">
        <f>'A Employer Allocation - No 158'!C277</f>
        <v xml:space="preserve">Virginia Enterprise Appl Prog </v>
      </c>
      <c r="C276" s="16">
        <v>0</v>
      </c>
      <c r="D276" s="16"/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</row>
    <row r="277" spans="1:14" s="10" customFormat="1" x14ac:dyDescent="0.2">
      <c r="A277" s="12">
        <f>+'A Employer Allocation - No 158'!A278</f>
        <v>862</v>
      </c>
      <c r="B277" s="13" t="str">
        <f>'A Employer Allocation - No 158'!C278</f>
        <v xml:space="preserve">Small Business Commission     </v>
      </c>
      <c r="C277" s="16">
        <v>0</v>
      </c>
      <c r="D277" s="16"/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</row>
    <row r="278" spans="1:14" s="10" customFormat="1" x14ac:dyDescent="0.2">
      <c r="A278" s="12">
        <f>+'A Employer Allocation - No 158'!A279</f>
        <v>863</v>
      </c>
      <c r="B278" s="13" t="str">
        <f>'A Employer Allocation - No 158'!C279</f>
        <v>Comm on Electric Utility Restr</v>
      </c>
      <c r="C278" s="16">
        <v>0</v>
      </c>
      <c r="D278" s="16"/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</row>
    <row r="279" spans="1:14" s="10" customFormat="1" x14ac:dyDescent="0.2">
      <c r="A279" s="12">
        <f>+'A Employer Allocation - No 158'!A280</f>
        <v>864</v>
      </c>
      <c r="B279" s="13" t="str">
        <f>'A Employer Allocation - No 158'!C280</f>
        <v>Manufacturing Development Comm</v>
      </c>
      <c r="C279" s="16">
        <v>0</v>
      </c>
      <c r="D279" s="16"/>
      <c r="E279" s="16">
        <v>0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</row>
    <row r="280" spans="1:14" s="10" customFormat="1" x14ac:dyDescent="0.2">
      <c r="A280" s="12">
        <f>+'A Employer Allocation - No 158'!A281</f>
        <v>865</v>
      </c>
      <c r="B280" s="13" t="str">
        <f>'A Employer Allocation - No 158'!C281</f>
        <v xml:space="preserve">Joint Comm on Admin Rules     </v>
      </c>
      <c r="C280" s="16">
        <v>0</v>
      </c>
      <c r="D280" s="16"/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</row>
    <row r="281" spans="1:14" s="10" customFormat="1" x14ac:dyDescent="0.2">
      <c r="A281" s="12">
        <f>+'A Employer Allocation - No 158'!A282</f>
        <v>866</v>
      </c>
      <c r="B281" s="13" t="str">
        <f>'A Employer Allocation - No 158'!C282</f>
        <v>Comm on Prevention Human Traff</v>
      </c>
      <c r="C281" s="16">
        <v>0</v>
      </c>
      <c r="D281" s="16"/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</row>
    <row r="282" spans="1:14" s="10" customFormat="1" x14ac:dyDescent="0.2">
      <c r="A282" s="12">
        <f>+'A Employer Allocation - No 158'!A283</f>
        <v>867</v>
      </c>
      <c r="B282" s="13" t="str">
        <f>'A Employer Allocation - No 158'!C283</f>
        <v>Virginia Bicentennial of the American War of 1812 Commission</v>
      </c>
      <c r="C282" s="16">
        <v>0</v>
      </c>
      <c r="D282" s="16"/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</row>
    <row r="283" spans="1:14" s="10" customFormat="1" x14ac:dyDescent="0.2">
      <c r="A283" s="12">
        <f>+'A Employer Allocation - No 158'!A284</f>
        <v>868</v>
      </c>
      <c r="B283" s="13" t="str">
        <f>'A Employer Allocation - No 158'!C284</f>
        <v>Va Comm Energy &amp; Environment</v>
      </c>
      <c r="C283" s="16">
        <v>0</v>
      </c>
      <c r="D283" s="16"/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</row>
    <row r="284" spans="1:14" s="10" customFormat="1" x14ac:dyDescent="0.2">
      <c r="A284" s="12">
        <f>+'A Employer Allocation - No 158'!A285</f>
        <v>869</v>
      </c>
      <c r="B284" s="13" t="str">
        <f>'A Employer Allocation - No 158'!C285</f>
        <v>Va Comm Centen Woodrow Wilson</v>
      </c>
      <c r="C284" s="16">
        <v>0</v>
      </c>
      <c r="D284" s="16"/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</row>
    <row r="285" spans="1:14" s="10" customFormat="1" x14ac:dyDescent="0.2">
      <c r="A285" s="12">
        <f>+'A Employer Allocation - No 158'!A286</f>
        <v>879</v>
      </c>
      <c r="B285" s="13" t="str">
        <f>'A Employer Allocation - No 158'!C286</f>
        <v xml:space="preserve">Va Bicentennial Amer War 1812 </v>
      </c>
      <c r="C285" s="16">
        <v>0</v>
      </c>
      <c r="D285" s="16"/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</row>
    <row r="286" spans="1:14" s="10" customFormat="1" x14ac:dyDescent="0.2">
      <c r="A286" s="12">
        <f>+'A Employer Allocation - No 158'!A287</f>
        <v>911</v>
      </c>
      <c r="B286" s="13" t="str">
        <f>'A Employer Allocation - No 158'!C287</f>
        <v>Virginia Pub Broadcasting Brd</v>
      </c>
      <c r="C286" s="16">
        <v>0</v>
      </c>
      <c r="D286" s="16"/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</row>
    <row r="287" spans="1:14" s="10" customFormat="1" x14ac:dyDescent="0.2">
      <c r="A287" s="12">
        <f>+'A Employer Allocation - No 158'!A288</f>
        <v>912</v>
      </c>
      <c r="B287" s="13" t="str">
        <f>'A Employer Allocation - No 158'!C288</f>
        <v>Dept of Veterans Services</v>
      </c>
      <c r="C287" s="16">
        <v>2048480</v>
      </c>
      <c r="D287" s="16"/>
      <c r="E287" s="16">
        <v>164215</v>
      </c>
      <c r="F287" s="16">
        <v>66666</v>
      </c>
      <c r="G287" s="16">
        <v>0</v>
      </c>
      <c r="H287" s="16">
        <v>-87109</v>
      </c>
      <c r="I287" s="16">
        <v>-459136</v>
      </c>
      <c r="J287" s="16">
        <v>0</v>
      </c>
      <c r="K287" s="16">
        <v>-60889</v>
      </c>
      <c r="L287" s="16">
        <v>-376253</v>
      </c>
      <c r="M287" s="16">
        <v>2205162</v>
      </c>
      <c r="N287" s="16">
        <v>1828909</v>
      </c>
    </row>
    <row r="288" spans="1:14" s="10" customFormat="1" x14ac:dyDescent="0.2">
      <c r="A288" s="12">
        <f>+'A Employer Allocation - No 158'!A289</f>
        <v>913</v>
      </c>
      <c r="B288" s="13" t="str">
        <f>'A Employer Allocation - No 158'!C289</f>
        <v>Veteran Services Foundation</v>
      </c>
      <c r="C288" s="16">
        <v>0</v>
      </c>
      <c r="D288" s="16"/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</row>
    <row r="289" spans="1:14" s="10" customFormat="1" x14ac:dyDescent="0.2">
      <c r="A289" s="12">
        <f>+'A Employer Allocation - No 158'!A290</f>
        <v>916</v>
      </c>
      <c r="B289" s="13" t="str">
        <f>'A Employer Allocation - No 158'!C290</f>
        <v>Gov Employment &amp; Training Dept</v>
      </c>
      <c r="C289" s="16">
        <v>0</v>
      </c>
      <c r="D289" s="16"/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</row>
    <row r="290" spans="1:14" s="10" customFormat="1" x14ac:dyDescent="0.2">
      <c r="A290" s="12">
        <f>+'A Employer Allocation - No 158'!A291</f>
        <v>920</v>
      </c>
      <c r="B290" s="13" t="str">
        <f>'A Employer Allocation - No 158'!C291</f>
        <v>Opportunity Educational Inst</v>
      </c>
      <c r="C290" s="16">
        <v>0</v>
      </c>
      <c r="D290" s="16"/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</row>
    <row r="291" spans="1:14" s="10" customFormat="1" x14ac:dyDescent="0.2">
      <c r="A291" s="12">
        <f>+'A Employer Allocation - No 158'!A292</f>
        <v>922</v>
      </c>
      <c r="B291" s="13" t="str">
        <f>'A Employer Allocation - No 158'!C292</f>
        <v>Sitter-Barfoot Veterans Care</v>
      </c>
      <c r="C291" s="16">
        <v>3701781</v>
      </c>
      <c r="D291" s="16"/>
      <c r="E291" s="16">
        <v>311631</v>
      </c>
      <c r="F291" s="16">
        <v>126512</v>
      </c>
      <c r="G291" s="16">
        <v>0</v>
      </c>
      <c r="H291" s="16">
        <v>-165306</v>
      </c>
      <c r="I291" s="16">
        <v>-871304</v>
      </c>
      <c r="J291" s="16">
        <v>0</v>
      </c>
      <c r="K291" s="16">
        <v>-115550</v>
      </c>
      <c r="L291" s="16">
        <v>-714017</v>
      </c>
      <c r="M291" s="16">
        <v>4184745</v>
      </c>
      <c r="N291" s="16">
        <v>3470728</v>
      </c>
    </row>
    <row r="292" spans="1:14" s="10" customFormat="1" x14ac:dyDescent="0.2">
      <c r="A292" s="12">
        <f>+'A Employer Allocation - No 158'!A293</f>
        <v>937</v>
      </c>
      <c r="B292" s="13" t="str">
        <f>'A Employer Allocation - No 158'!C293</f>
        <v xml:space="preserve">Southern Va Higher Education  </v>
      </c>
      <c r="C292" s="16">
        <v>571797</v>
      </c>
      <c r="D292" s="16"/>
      <c r="E292" s="16">
        <v>45221</v>
      </c>
      <c r="F292" s="16">
        <v>18358</v>
      </c>
      <c r="G292" s="16">
        <v>0</v>
      </c>
      <c r="H292" s="16">
        <v>-23988</v>
      </c>
      <c r="I292" s="16">
        <v>-126435</v>
      </c>
      <c r="J292" s="16">
        <v>0</v>
      </c>
      <c r="K292" s="16">
        <v>-16767</v>
      </c>
      <c r="L292" s="16">
        <v>-103611</v>
      </c>
      <c r="M292" s="16">
        <v>607247</v>
      </c>
      <c r="N292" s="16">
        <v>503636</v>
      </c>
    </row>
    <row r="293" spans="1:14" s="10" customFormat="1" x14ac:dyDescent="0.2">
      <c r="A293" s="12">
        <f>+'A Employer Allocation - No 158'!A294</f>
        <v>938</v>
      </c>
      <c r="B293" s="13" t="str">
        <f>'A Employer Allocation - No 158'!C294</f>
        <v>New College Institute</v>
      </c>
      <c r="C293" s="16">
        <v>188586</v>
      </c>
      <c r="D293" s="16"/>
      <c r="E293" s="16">
        <v>14038</v>
      </c>
      <c r="F293" s="16">
        <v>5699</v>
      </c>
      <c r="G293" s="16">
        <v>0</v>
      </c>
      <c r="H293" s="16">
        <v>-7446</v>
      </c>
      <c r="I293" s="16">
        <v>-39249</v>
      </c>
      <c r="J293" s="16">
        <v>0</v>
      </c>
      <c r="K293" s="16">
        <v>-5205</v>
      </c>
      <c r="L293" s="16">
        <v>-32163</v>
      </c>
      <c r="M293" s="16">
        <v>188508</v>
      </c>
      <c r="N293" s="16">
        <v>156344</v>
      </c>
    </row>
    <row r="294" spans="1:14" s="10" customFormat="1" x14ac:dyDescent="0.2">
      <c r="A294" s="12">
        <f>+'A Employer Allocation - No 158'!A295</f>
        <v>942</v>
      </c>
      <c r="B294" s="13" t="str">
        <f>'A Employer Allocation - No 158'!C295</f>
        <v>Va Museum of Natural History</v>
      </c>
      <c r="C294" s="16">
        <v>602693</v>
      </c>
      <c r="D294" s="16"/>
      <c r="E294" s="16">
        <v>46228</v>
      </c>
      <c r="F294" s="16">
        <v>18767</v>
      </c>
      <c r="G294" s="16">
        <v>0</v>
      </c>
      <c r="H294" s="16">
        <v>-24522</v>
      </c>
      <c r="I294" s="16">
        <v>-129252</v>
      </c>
      <c r="J294" s="16">
        <v>0</v>
      </c>
      <c r="K294" s="16">
        <v>-17141</v>
      </c>
      <c r="L294" s="16">
        <v>-105920</v>
      </c>
      <c r="M294" s="16">
        <v>620779</v>
      </c>
      <c r="N294" s="16">
        <v>514860</v>
      </c>
    </row>
    <row r="295" spans="1:14" s="10" customFormat="1" x14ac:dyDescent="0.2">
      <c r="A295" s="12">
        <f>+'A Employer Allocation - No 158'!A296</f>
        <v>946</v>
      </c>
      <c r="B295" s="13" t="str">
        <f>'A Employer Allocation - No 158'!C296</f>
        <v>Council on Indians</v>
      </c>
      <c r="C295" s="16">
        <v>0</v>
      </c>
      <c r="D295" s="16"/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</row>
    <row r="296" spans="1:14" s="10" customFormat="1" x14ac:dyDescent="0.2">
      <c r="A296" s="12">
        <f>+'A Employer Allocation - No 158'!A297</f>
        <v>948</v>
      </c>
      <c r="B296" s="13" t="str">
        <f>'A Employer Allocation - No 158'!C297</f>
        <v>Southwest Va Higher Ed Center</v>
      </c>
      <c r="C296" s="16">
        <v>411968</v>
      </c>
      <c r="D296" s="16"/>
      <c r="E296" s="16">
        <v>29097</v>
      </c>
      <c r="F296" s="16">
        <v>11812</v>
      </c>
      <c r="G296" s="16">
        <v>0</v>
      </c>
      <c r="H296" s="16">
        <v>-15435</v>
      </c>
      <c r="I296" s="16">
        <v>-81354</v>
      </c>
      <c r="J296" s="16">
        <v>0</v>
      </c>
      <c r="K296" s="16">
        <v>-10789</v>
      </c>
      <c r="L296" s="16">
        <v>-66669</v>
      </c>
      <c r="M296" s="16">
        <v>390732</v>
      </c>
      <c r="N296" s="16">
        <v>324064</v>
      </c>
    </row>
    <row r="297" spans="1:14" s="10" customFormat="1" x14ac:dyDescent="0.2">
      <c r="A297" s="12">
        <f>+'A Employer Allocation - No 158'!A298</f>
        <v>957</v>
      </c>
      <c r="B297" s="13" t="str">
        <f>'A Employer Allocation - No 158'!C298</f>
        <v>Commonwealth Att Serv Council</v>
      </c>
      <c r="C297" s="16">
        <v>107199</v>
      </c>
      <c r="D297" s="16"/>
      <c r="E297" s="16">
        <v>6950</v>
      </c>
      <c r="F297" s="16">
        <v>2821</v>
      </c>
      <c r="G297" s="16">
        <v>0</v>
      </c>
      <c r="H297" s="16">
        <v>-3686</v>
      </c>
      <c r="I297" s="16">
        <v>-19430</v>
      </c>
      <c r="J297" s="16">
        <v>0</v>
      </c>
      <c r="K297" s="16">
        <v>-2577</v>
      </c>
      <c r="L297" s="16">
        <v>-15922</v>
      </c>
      <c r="M297" s="16">
        <v>93322</v>
      </c>
      <c r="N297" s="16">
        <v>77399</v>
      </c>
    </row>
    <row r="298" spans="1:14" s="10" customFormat="1" x14ac:dyDescent="0.2">
      <c r="A298" s="12">
        <f>+'A Employer Allocation - No 158'!A299</f>
        <v>960</v>
      </c>
      <c r="B298" s="13" t="str">
        <f>'A Employer Allocation - No 158'!C299</f>
        <v>Dept of Fire Programs</v>
      </c>
      <c r="C298" s="16">
        <v>1220317</v>
      </c>
      <c r="D298" s="16"/>
      <c r="E298" s="16">
        <v>87961</v>
      </c>
      <c r="F298" s="16">
        <v>35709</v>
      </c>
      <c r="G298" s="16">
        <v>0</v>
      </c>
      <c r="H298" s="16">
        <v>-46659</v>
      </c>
      <c r="I298" s="16">
        <v>-245934</v>
      </c>
      <c r="J298" s="16">
        <v>0</v>
      </c>
      <c r="K298" s="16">
        <v>-32615</v>
      </c>
      <c r="L298" s="16">
        <v>-201538</v>
      </c>
      <c r="M298" s="16">
        <v>1181185</v>
      </c>
      <c r="N298" s="16">
        <v>979647</v>
      </c>
    </row>
    <row r="299" spans="1:14" s="10" customFormat="1" x14ac:dyDescent="0.2">
      <c r="A299" s="12">
        <f>+'A Employer Allocation - No 158'!A300</f>
        <v>961</v>
      </c>
      <c r="B299" s="13" t="str">
        <f>'A Employer Allocation - No 158'!C300</f>
        <v xml:space="preserve">Div of Capitol Police         </v>
      </c>
      <c r="C299" s="16">
        <v>1419769</v>
      </c>
      <c r="D299" s="16"/>
      <c r="E299" s="16">
        <v>98041</v>
      </c>
      <c r="F299" s="16">
        <v>39801</v>
      </c>
      <c r="G299" s="16">
        <v>0</v>
      </c>
      <c r="H299" s="16">
        <v>-52006</v>
      </c>
      <c r="I299" s="16">
        <v>-274118</v>
      </c>
      <c r="J299" s="16">
        <v>0</v>
      </c>
      <c r="K299" s="16">
        <v>-36353</v>
      </c>
      <c r="L299" s="16">
        <v>-224635</v>
      </c>
      <c r="M299" s="16">
        <v>1316549</v>
      </c>
      <c r="N299" s="16">
        <v>1091915</v>
      </c>
    </row>
    <row r="300" spans="1:14" s="10" customFormat="1" x14ac:dyDescent="0.2">
      <c r="A300" s="12">
        <f>+'A Employer Allocation - No 158'!A301</f>
        <v>962</v>
      </c>
      <c r="B300" s="13" t="str">
        <f>'A Employer Allocation - No 158'!C301</f>
        <v>Dept of Emp Dispute Resolution</v>
      </c>
      <c r="C300" s="16">
        <v>0</v>
      </c>
      <c r="D300" s="16"/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</row>
    <row r="301" spans="1:14" s="10" customFormat="1" x14ac:dyDescent="0.2">
      <c r="A301" s="12">
        <f>+'A Employer Allocation - No 158'!A302</f>
        <v>963</v>
      </c>
      <c r="B301" s="13" t="str">
        <f>'A Employer Allocation - No 158'!C302</f>
        <v>Virginia Liaison Office</v>
      </c>
      <c r="C301" s="16">
        <v>0</v>
      </c>
      <c r="D301" s="16"/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</row>
    <row r="302" spans="1:14" s="10" customFormat="1" x14ac:dyDescent="0.2">
      <c r="A302" s="12">
        <f>+'A Employer Allocation - No 158'!A303</f>
        <v>964</v>
      </c>
      <c r="B302" s="13" t="str">
        <f>'A Employer Allocation - No 158'!C303</f>
        <v>VA Hlth Serv Cost Rev Council</v>
      </c>
      <c r="C302" s="16">
        <v>0</v>
      </c>
      <c r="D302" s="16"/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</row>
    <row r="303" spans="1:14" s="10" customFormat="1" x14ac:dyDescent="0.2">
      <c r="A303" s="12">
        <f>+'A Employer Allocation - No 158'!A304</f>
        <v>968</v>
      </c>
      <c r="B303" s="13" t="str">
        <f>'A Employer Allocation - No 158'!C304</f>
        <v>Commission on Local Government</v>
      </c>
      <c r="C303" s="16">
        <v>0</v>
      </c>
      <c r="D303" s="16"/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</row>
    <row r="304" spans="1:14" s="10" customFormat="1" x14ac:dyDescent="0.2">
      <c r="A304" s="12">
        <f>+'A Employer Allocation - No 158'!A305</f>
        <v>972</v>
      </c>
      <c r="B304" s="13" t="str">
        <f>'A Employer Allocation - No 158'!C305</f>
        <v xml:space="preserve">Virginia Resources Authority  </v>
      </c>
      <c r="C304" s="16">
        <v>0</v>
      </c>
      <c r="D304" s="16"/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</row>
    <row r="305" spans="1:14" s="10" customFormat="1" x14ac:dyDescent="0.2">
      <c r="A305" s="12">
        <f>+'A Employer Allocation - No 158'!A306</f>
        <v>980</v>
      </c>
      <c r="B305" s="13" t="str">
        <f>'A Employer Allocation - No 158'!C306</f>
        <v>Higher Education Tuition Moderation Incentive Fund</v>
      </c>
      <c r="C305" s="16">
        <v>0</v>
      </c>
      <c r="D305" s="16"/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</row>
    <row r="306" spans="1:14" s="10" customFormat="1" x14ac:dyDescent="0.2">
      <c r="A306" s="12">
        <f>+'A Employer Allocation - No 158'!A307</f>
        <v>986</v>
      </c>
      <c r="B306" s="13" t="str">
        <f>'A Employer Allocation - No 158'!C307</f>
        <v xml:space="preserve">State Grants to Nonstate Agys </v>
      </c>
      <c r="C306" s="16">
        <v>0</v>
      </c>
      <c r="D306" s="16"/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</row>
    <row r="307" spans="1:14" s="10" customFormat="1" x14ac:dyDescent="0.2">
      <c r="A307" s="12">
        <f>+'A Employer Allocation - No 158'!A308</f>
        <v>989</v>
      </c>
      <c r="B307" s="13" t="str">
        <f>'A Employer Allocation - No 158'!C308</f>
        <v>Higher Education Research Init</v>
      </c>
      <c r="C307" s="16">
        <v>0</v>
      </c>
      <c r="D307" s="16"/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</row>
    <row r="308" spans="1:14" s="10" customFormat="1" x14ac:dyDescent="0.2">
      <c r="A308" s="12">
        <f>+'A Employer Allocation - No 158'!A309</f>
        <v>992</v>
      </c>
      <c r="B308" s="13" t="str">
        <f>'A Employer Allocation - No 158'!C309</f>
        <v>Planned Reversions</v>
      </c>
      <c r="C308" s="16">
        <v>0</v>
      </c>
      <c r="D308" s="16"/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</row>
    <row r="309" spans="1:14" s="10" customFormat="1" x14ac:dyDescent="0.2">
      <c r="A309" s="12">
        <f>+'A Employer Allocation - No 158'!A310</f>
        <v>993</v>
      </c>
      <c r="B309" s="13" t="str">
        <f>'A Employer Allocation - No 158'!C310</f>
        <v xml:space="preserve">Treasury Construction Fin     </v>
      </c>
      <c r="C309" s="16">
        <v>0</v>
      </c>
      <c r="D309" s="16"/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</row>
    <row r="310" spans="1:14" s="10" customFormat="1" x14ac:dyDescent="0.2">
      <c r="A310" s="12">
        <f>+'A Employer Allocation - No 158'!A311</f>
        <v>995</v>
      </c>
      <c r="B310" s="13" t="str">
        <f>'A Employer Allocation - No 158'!C311</f>
        <v>Central Appropriations</v>
      </c>
      <c r="C310" s="16">
        <v>0</v>
      </c>
      <c r="D310" s="16"/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</row>
    <row r="311" spans="1:14" s="10" customFormat="1" ht="15" x14ac:dyDescent="0.35">
      <c r="A311" s="12">
        <f>+'A Employer Allocation - No 158'!A312</f>
        <v>999</v>
      </c>
      <c r="B311" s="13" t="str">
        <f>'A Employer Allocation - No 158'!C312</f>
        <v>Dept Alcoholic Beverage Control</v>
      </c>
      <c r="C311" s="61">
        <v>17017498</v>
      </c>
      <c r="D311" s="61"/>
      <c r="E311" s="61">
        <v>1297294</v>
      </c>
      <c r="F311" s="61">
        <v>526657</v>
      </c>
      <c r="G311" s="61">
        <v>0</v>
      </c>
      <c r="H311" s="61">
        <v>-688156</v>
      </c>
      <c r="I311" s="61">
        <v>-3627162</v>
      </c>
      <c r="J311" s="61">
        <v>0</v>
      </c>
      <c r="K311" s="61">
        <v>-481024</v>
      </c>
      <c r="L311" s="61">
        <v>-2972391</v>
      </c>
      <c r="M311" s="61">
        <v>17420736</v>
      </c>
      <c r="N311" s="61">
        <v>14448345</v>
      </c>
    </row>
    <row r="313" spans="1:14" s="53" customFormat="1" ht="15" x14ac:dyDescent="0.35">
      <c r="A313" s="49" t="s">
        <v>333</v>
      </c>
      <c r="B313" s="62"/>
      <c r="C313" s="52">
        <v>1566122047</v>
      </c>
      <c r="D313" s="63">
        <v>0</v>
      </c>
      <c r="E313" s="52">
        <v>116626585</v>
      </c>
      <c r="F313" s="52">
        <v>47346438</v>
      </c>
      <c r="G313" s="52">
        <v>0</v>
      </c>
      <c r="H313" s="52">
        <v>-61865135</v>
      </c>
      <c r="I313" s="52">
        <v>-326081471</v>
      </c>
      <c r="J313" s="52">
        <v>0</v>
      </c>
      <c r="K313" s="52">
        <v>-43244000</v>
      </c>
      <c r="L313" s="52">
        <f>SUM(E313:K313)</f>
        <v>-267217583</v>
      </c>
      <c r="M313" s="52">
        <v>1566122047</v>
      </c>
      <c r="N313" s="52">
        <f>+M313+L313</f>
        <v>1298904464</v>
      </c>
    </row>
    <row r="315" spans="1:14" x14ac:dyDescent="0.2">
      <c r="C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</row>
    <row r="317" spans="1:14" x14ac:dyDescent="0.2">
      <c r="C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</row>
    <row r="319" spans="1:14" x14ac:dyDescent="0.2">
      <c r="C319" s="64"/>
    </row>
  </sheetData>
  <sheetProtection password="FF8E" sheet="1" objects="1" scenarios="1"/>
  <mergeCells count="1">
    <mergeCell ref="E2:N2"/>
  </mergeCells>
  <printOptions horizontalCentered="1"/>
  <pageMargins left="0.2" right="0.2" top="0.25" bottom="0.5" header="0.3" footer="0.3"/>
  <pageSetup scale="53" fitToHeight="0" pageOrder="overThenDown" orientation="landscape" r:id="rId1"/>
  <headerFooter scaleWithDoc="0">
    <oddFooter>&amp;L&amp;Z&amp;F&amp;R&amp;D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3"/>
  <sheetViews>
    <sheetView showGridLines="0" showRowColHeaders="0" zoomScaleNormal="100" zoomScaleSheetLayoutView="70" workbookViewId="0">
      <pane xSplit="2" ySplit="4" topLeftCell="C5" activePane="bottomRight" state="frozen"/>
      <selection activeCell="E61" sqref="E61"/>
      <selection pane="topRight" activeCell="E61" sqref="E61"/>
      <selection pane="bottomLeft" activeCell="E61" sqref="E61"/>
      <selection pane="bottomRight" activeCell="D49" sqref="D49"/>
    </sheetView>
  </sheetViews>
  <sheetFormatPr defaultColWidth="9.140625" defaultRowHeight="12.75" x14ac:dyDescent="0.2"/>
  <cols>
    <col min="1" max="1" width="11.7109375" style="2" bestFit="1" customWidth="1"/>
    <col min="2" max="2" width="46.7109375" style="13" customWidth="1"/>
    <col min="3" max="3" width="13.85546875" style="2" customWidth="1"/>
    <col min="4" max="4" width="12.140625" style="2" customWidth="1"/>
    <col min="5" max="5" width="10.42578125" style="2" customWidth="1"/>
    <col min="6" max="7" width="13.5703125" style="2" customWidth="1"/>
    <col min="8" max="9" width="12.140625" style="2" customWidth="1"/>
    <col min="10" max="11" width="13" style="2" customWidth="1"/>
    <col min="12" max="12" width="16" style="2" customWidth="1"/>
    <col min="13" max="16384" width="9.140625" style="2"/>
  </cols>
  <sheetData>
    <row r="1" spans="1:12" ht="15.75" x14ac:dyDescent="0.25">
      <c r="A1" s="1" t="s">
        <v>368</v>
      </c>
      <c r="C1" s="109" t="s">
        <v>1</v>
      </c>
      <c r="D1" s="109" t="s">
        <v>2</v>
      </c>
      <c r="E1" s="109" t="s">
        <v>3</v>
      </c>
      <c r="F1" s="109" t="s">
        <v>4</v>
      </c>
      <c r="G1" s="109" t="s">
        <v>5</v>
      </c>
      <c r="H1" s="109" t="s">
        <v>6</v>
      </c>
      <c r="I1" s="109" t="s">
        <v>7</v>
      </c>
      <c r="J1" s="109" t="s">
        <v>8</v>
      </c>
      <c r="K1" s="109" t="s">
        <v>9</v>
      </c>
      <c r="L1" s="109" t="s">
        <v>10</v>
      </c>
    </row>
    <row r="2" spans="1:12" x14ac:dyDescent="0.2">
      <c r="C2" s="149" t="s">
        <v>350</v>
      </c>
      <c r="D2" s="149"/>
      <c r="E2" s="149"/>
      <c r="F2" s="149"/>
      <c r="G2" s="149"/>
      <c r="H2" s="149"/>
      <c r="I2" s="149"/>
      <c r="J2" s="149"/>
      <c r="K2" s="149"/>
      <c r="L2" s="149"/>
    </row>
    <row r="3" spans="1:12" s="10" customFormat="1" ht="51" x14ac:dyDescent="0.2">
      <c r="A3" s="54" t="s">
        <v>19</v>
      </c>
      <c r="B3" s="31" t="s">
        <v>15</v>
      </c>
      <c r="C3" s="55" t="s">
        <v>360</v>
      </c>
      <c r="D3" s="55" t="s">
        <v>361</v>
      </c>
      <c r="E3" s="55" t="s">
        <v>362</v>
      </c>
      <c r="F3" s="55" t="s">
        <v>356</v>
      </c>
      <c r="G3" s="55" t="s">
        <v>363</v>
      </c>
      <c r="H3" s="55" t="s">
        <v>364</v>
      </c>
      <c r="I3" s="57" t="s">
        <v>365</v>
      </c>
      <c r="J3" s="57" t="s">
        <v>366</v>
      </c>
      <c r="K3" s="57" t="s">
        <v>367</v>
      </c>
      <c r="L3" s="57" t="s">
        <v>433</v>
      </c>
    </row>
    <row r="4" spans="1:12" s="10" customFormat="1" x14ac:dyDescent="0.2">
      <c r="A4" s="11"/>
      <c r="B4" s="33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10" customFormat="1" x14ac:dyDescent="0.2">
      <c r="A5" s="58">
        <f>+'A Employer Allocation - No 158'!A6</f>
        <v>5</v>
      </c>
      <c r="B5" s="59" t="str">
        <f>'A Employer Allocation - No 158'!C6</f>
        <v>VRS Retirees, Survivors, LTD Participants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</row>
    <row r="6" spans="1:12" s="10" customFormat="1" x14ac:dyDescent="0.2">
      <c r="A6" s="58">
        <f>+'A Employer Allocation - No 158'!A7</f>
        <v>6</v>
      </c>
      <c r="B6" s="59" t="str">
        <f>'A Employer Allocation - No 158'!C7</f>
        <v>Non-Annuitant Survivors, Extended Coverage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</row>
    <row r="7" spans="1:12" s="10" customFormat="1" x14ac:dyDescent="0.2">
      <c r="A7" s="58">
        <f>+'A Employer Allocation - No 158'!A8</f>
        <v>7</v>
      </c>
      <c r="B7" s="59" t="str">
        <f>'A Employer Allocation - No 158'!C8</f>
        <v>ORP Retirees, Survivors, LTD Participants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</row>
    <row r="8" spans="1:12" s="10" customFormat="1" x14ac:dyDescent="0.2">
      <c r="A8" s="58">
        <f>+'A Employer Allocation - No 158'!A9</f>
        <v>47</v>
      </c>
      <c r="B8" s="59" t="str">
        <f>'A Employer Allocation - No 158'!C9</f>
        <v>Various TLC Govt Groups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</row>
    <row r="9" spans="1:12" s="10" customFormat="1" x14ac:dyDescent="0.2">
      <c r="A9" s="58">
        <f>+'A Employer Allocation - No 158'!A10</f>
        <v>48</v>
      </c>
      <c r="B9" s="59" t="str">
        <f>'A Employer Allocation - No 158'!C10</f>
        <v>Various TLC School Groups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</row>
    <row r="10" spans="1:12" s="10" customFormat="1" x14ac:dyDescent="0.2">
      <c r="A10" s="58">
        <f>+'A Employer Allocation - No 158'!A11</f>
        <v>90</v>
      </c>
      <c r="B10" s="59" t="str">
        <f>'A Employer Allocation - No 158'!C11</f>
        <v>POTOMAC RIVER FISHERIES</v>
      </c>
      <c r="C10" s="16">
        <v>1897</v>
      </c>
      <c r="D10" s="16">
        <v>0</v>
      </c>
      <c r="E10" s="16">
        <v>0</v>
      </c>
      <c r="F10" s="16">
        <v>-1897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56988</v>
      </c>
    </row>
    <row r="11" spans="1:12" s="10" customFormat="1" x14ac:dyDescent="0.2">
      <c r="A11" s="58">
        <f>+'A Employer Allocation - No 158'!A12</f>
        <v>91</v>
      </c>
      <c r="B11" s="59" t="str">
        <f>'A Employer Allocation - No 158'!C12</f>
        <v>New River Valley Emergency Communications</v>
      </c>
      <c r="C11" s="16">
        <v>2952</v>
      </c>
      <c r="D11" s="16">
        <v>0</v>
      </c>
      <c r="E11" s="16">
        <v>0</v>
      </c>
      <c r="F11" s="16">
        <v>-2952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88678</v>
      </c>
    </row>
    <row r="12" spans="1:12" s="10" customFormat="1" x14ac:dyDescent="0.2">
      <c r="A12" s="58">
        <f>+'A Employer Allocation - No 158'!A13</f>
        <v>100</v>
      </c>
      <c r="B12" s="59" t="str">
        <f>'A Employer Allocation - No 158'!C13</f>
        <v xml:space="preserve">Senate of Virginia            </v>
      </c>
      <c r="C12" s="16">
        <v>51847</v>
      </c>
      <c r="D12" s="16">
        <v>0</v>
      </c>
      <c r="E12" s="16">
        <v>0</v>
      </c>
      <c r="F12" s="16">
        <v>-51847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1557296</v>
      </c>
    </row>
    <row r="13" spans="1:12" s="10" customFormat="1" x14ac:dyDescent="0.2">
      <c r="A13" s="58">
        <f>+'A Employer Allocation - No 158'!A14</f>
        <v>101</v>
      </c>
      <c r="B13" s="59" t="str">
        <f>'A Employer Allocation - No 158'!C14</f>
        <v xml:space="preserve">Virginia House of Delegates   </v>
      </c>
      <c r="C13" s="16">
        <v>104246</v>
      </c>
      <c r="D13" s="16">
        <v>0</v>
      </c>
      <c r="E13" s="16">
        <v>0</v>
      </c>
      <c r="F13" s="16">
        <v>-104246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3131187</v>
      </c>
    </row>
    <row r="14" spans="1:12" s="10" customFormat="1" x14ac:dyDescent="0.2">
      <c r="A14" s="123">
        <f>+'A Employer Allocation - No 158'!A15</f>
        <v>102</v>
      </c>
      <c r="B14" s="59" t="str">
        <f>'A Employer Allocation - No 158'!C15</f>
        <v>Leg Dept Reversion Clear Acct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</row>
    <row r="15" spans="1:12" s="10" customFormat="1" x14ac:dyDescent="0.2">
      <c r="A15" s="58">
        <f>+'A Employer Allocation - No 158'!A16</f>
        <v>103</v>
      </c>
      <c r="B15" s="59" t="str">
        <f>'A Employer Allocation - No 158'!C16</f>
        <v>Magistrates</v>
      </c>
      <c r="C15" s="16">
        <v>166496</v>
      </c>
      <c r="D15" s="16">
        <v>0</v>
      </c>
      <c r="E15" s="16">
        <v>0</v>
      </c>
      <c r="F15" s="16">
        <v>-166496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5000968</v>
      </c>
    </row>
    <row r="16" spans="1:12" s="10" customFormat="1" x14ac:dyDescent="0.2">
      <c r="A16" s="58">
        <f>+'A Employer Allocation - No 158'!A17</f>
        <v>107</v>
      </c>
      <c r="B16" s="59" t="str">
        <f>'A Employer Allocation - No 158'!C17</f>
        <v>Div of Legislative Services</v>
      </c>
      <c r="C16" s="16">
        <v>34740</v>
      </c>
      <c r="D16" s="16">
        <v>0</v>
      </c>
      <c r="E16" s="16">
        <v>0</v>
      </c>
      <c r="F16" s="16">
        <v>-34740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1043477</v>
      </c>
    </row>
    <row r="17" spans="1:12" s="10" customFormat="1" x14ac:dyDescent="0.2">
      <c r="A17" s="58">
        <f>+'A Employer Allocation - No 158'!A18</f>
        <v>109</v>
      </c>
      <c r="B17" s="59" t="str">
        <f>'A Employer Allocation - No 158'!C18</f>
        <v>Div of Legislative Auto Sys</v>
      </c>
      <c r="C17" s="16">
        <v>11254</v>
      </c>
      <c r="D17" s="16">
        <v>0</v>
      </c>
      <c r="E17" s="16">
        <v>0</v>
      </c>
      <c r="F17" s="16">
        <v>-11254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338030</v>
      </c>
    </row>
    <row r="18" spans="1:12" s="10" customFormat="1" x14ac:dyDescent="0.2">
      <c r="A18" s="58">
        <f>+'A Employer Allocation - No 158'!A19</f>
        <v>110</v>
      </c>
      <c r="B18" s="59" t="str">
        <f>'A Employer Allocation - No 158'!C19</f>
        <v>Joint Leg Audit &amp; Review Comm</v>
      </c>
      <c r="C18" s="16">
        <v>13034</v>
      </c>
      <c r="D18" s="16">
        <v>0</v>
      </c>
      <c r="E18" s="16">
        <v>0</v>
      </c>
      <c r="F18" s="16">
        <v>-13034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391504</v>
      </c>
    </row>
    <row r="19" spans="1:12" s="10" customFormat="1" x14ac:dyDescent="0.2">
      <c r="A19" s="58">
        <f>+'A Employer Allocation - No 158'!A20</f>
        <v>111</v>
      </c>
      <c r="B19" s="59" t="str">
        <f>'A Employer Allocation - No 158'!C20</f>
        <v>Supreme Court of Virginia</v>
      </c>
      <c r="C19" s="16">
        <v>135505</v>
      </c>
      <c r="D19" s="16">
        <v>0</v>
      </c>
      <c r="E19" s="16">
        <v>0</v>
      </c>
      <c r="F19" s="16">
        <v>-135505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4070105</v>
      </c>
    </row>
    <row r="20" spans="1:12" s="10" customFormat="1" x14ac:dyDescent="0.2">
      <c r="A20" s="58">
        <f>+'A Employer Allocation - No 158'!A21</f>
        <v>112</v>
      </c>
      <c r="B20" s="59" t="str">
        <f>'A Employer Allocation - No 158'!C21</f>
        <v>Judicial Inquiry And Rev Comm</v>
      </c>
      <c r="C20" s="16">
        <v>1289</v>
      </c>
      <c r="D20" s="16">
        <v>0</v>
      </c>
      <c r="E20" s="16">
        <v>0</v>
      </c>
      <c r="F20" s="16">
        <v>-1289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38706</v>
      </c>
    </row>
    <row r="21" spans="1:12" s="10" customFormat="1" x14ac:dyDescent="0.2">
      <c r="A21" s="58">
        <f>+'A Employer Allocation - No 158'!A22</f>
        <v>113</v>
      </c>
      <c r="B21" s="59" t="str">
        <f>'A Employer Allocation - No 158'!C22</f>
        <v>Circuit Courts</v>
      </c>
      <c r="C21" s="16">
        <v>88914</v>
      </c>
      <c r="D21" s="16">
        <v>0</v>
      </c>
      <c r="E21" s="16">
        <v>0</v>
      </c>
      <c r="F21" s="16">
        <v>-88914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2670675</v>
      </c>
    </row>
    <row r="22" spans="1:12" s="10" customFormat="1" x14ac:dyDescent="0.2">
      <c r="A22" s="58">
        <f>+'A Employer Allocation - No 158'!A23</f>
        <v>114</v>
      </c>
      <c r="B22" s="59" t="str">
        <f>'A Employer Allocation - No 158'!C23</f>
        <v>General District Courts</v>
      </c>
      <c r="C22" s="16">
        <v>435808</v>
      </c>
      <c r="D22" s="16">
        <v>0</v>
      </c>
      <c r="E22" s="16">
        <v>0</v>
      </c>
      <c r="F22" s="16">
        <v>-435808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13090221</v>
      </c>
    </row>
    <row r="23" spans="1:12" s="10" customFormat="1" x14ac:dyDescent="0.2">
      <c r="A23" s="58">
        <f>+'A Employer Allocation - No 158'!A24</f>
        <v>115</v>
      </c>
      <c r="B23" s="59" t="str">
        <f>'A Employer Allocation - No 158'!C24</f>
        <v>Juv and Dom Relations Dist Crt</v>
      </c>
      <c r="C23" s="16">
        <v>298727</v>
      </c>
      <c r="D23" s="16">
        <v>0</v>
      </c>
      <c r="E23" s="16">
        <v>0</v>
      </c>
      <c r="F23" s="16">
        <v>-298727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8972761</v>
      </c>
    </row>
    <row r="24" spans="1:12" s="10" customFormat="1" x14ac:dyDescent="0.2">
      <c r="A24" s="58">
        <f>+'A Employer Allocation - No 158'!A25</f>
        <v>116</v>
      </c>
      <c r="B24" s="59" t="str">
        <f>'A Employer Allocation - No 158'!C25</f>
        <v>Combined District Courts</v>
      </c>
      <c r="C24" s="16">
        <v>86775</v>
      </c>
      <c r="D24" s="16">
        <v>0</v>
      </c>
      <c r="E24" s="16">
        <v>0</v>
      </c>
      <c r="F24" s="16">
        <v>-86775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2606417</v>
      </c>
    </row>
    <row r="25" spans="1:12" s="10" customFormat="1" x14ac:dyDescent="0.2">
      <c r="A25" s="58">
        <f>+'A Employer Allocation - No 158'!A26</f>
        <v>117</v>
      </c>
      <c r="B25" s="59" t="str">
        <f>'A Employer Allocation - No 158'!C26</f>
        <v>Virginia State Bar</v>
      </c>
      <c r="C25" s="16">
        <v>47078</v>
      </c>
      <c r="D25" s="16">
        <v>0</v>
      </c>
      <c r="E25" s="16">
        <v>0</v>
      </c>
      <c r="F25" s="16">
        <v>-47078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1414053</v>
      </c>
    </row>
    <row r="26" spans="1:12" s="10" customFormat="1" x14ac:dyDescent="0.2">
      <c r="A26" s="58">
        <f>+'A Employer Allocation - No 158'!A27</f>
        <v>119</v>
      </c>
      <c r="B26" s="59" t="str">
        <f>'A Employer Allocation - No 158'!C27</f>
        <v>Lieutenant Governor</v>
      </c>
      <c r="C26" s="16">
        <v>980</v>
      </c>
      <c r="D26" s="16">
        <v>0</v>
      </c>
      <c r="E26" s="16">
        <v>0</v>
      </c>
      <c r="F26" s="16">
        <v>-980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29443</v>
      </c>
    </row>
    <row r="27" spans="1:12" s="10" customFormat="1" x14ac:dyDescent="0.2">
      <c r="A27" s="58">
        <f>+'A Employer Allocation - No 158'!A28</f>
        <v>121</v>
      </c>
      <c r="B27" s="59" t="str">
        <f>'A Employer Allocation - No 158'!C28</f>
        <v>Office of the Governor</v>
      </c>
      <c r="C27" s="16">
        <v>14171</v>
      </c>
      <c r="D27" s="16">
        <v>0</v>
      </c>
      <c r="E27" s="16">
        <v>0</v>
      </c>
      <c r="F27" s="16">
        <v>-14171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425649</v>
      </c>
    </row>
    <row r="28" spans="1:12" s="10" customFormat="1" x14ac:dyDescent="0.2">
      <c r="A28" s="58">
        <f>+'A Employer Allocation - No 158'!A29</f>
        <v>122</v>
      </c>
      <c r="B28" s="59" t="str">
        <f>'A Employer Allocation - No 158'!C29</f>
        <v>Dept of Planning and Budget</v>
      </c>
      <c r="C28" s="16">
        <v>20378</v>
      </c>
      <c r="D28" s="16">
        <v>0</v>
      </c>
      <c r="E28" s="16">
        <v>0</v>
      </c>
      <c r="F28" s="16">
        <v>-20378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612090</v>
      </c>
    </row>
    <row r="29" spans="1:12" s="10" customFormat="1" x14ac:dyDescent="0.2">
      <c r="A29" s="58">
        <f>+'A Employer Allocation - No 158'!A30</f>
        <v>123</v>
      </c>
      <c r="B29" s="59" t="str">
        <f>'A Employer Allocation - No 158'!C30</f>
        <v>Dept of Military Affairs</v>
      </c>
      <c r="C29" s="16">
        <v>113596</v>
      </c>
      <c r="D29" s="16">
        <v>0</v>
      </c>
      <c r="E29" s="16">
        <v>0</v>
      </c>
      <c r="F29" s="16">
        <v>-113596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3412045</v>
      </c>
    </row>
    <row r="30" spans="1:12" s="10" customFormat="1" x14ac:dyDescent="0.2">
      <c r="A30" s="58">
        <f>+'A Employer Allocation - No 158'!A31</f>
        <v>124</v>
      </c>
      <c r="B30" s="59" t="str">
        <f>'A Employer Allocation - No 158'!C31</f>
        <v xml:space="preserve">Governors Comm on Govt Reform 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</row>
    <row r="31" spans="1:12" s="10" customFormat="1" x14ac:dyDescent="0.2">
      <c r="A31" s="58">
        <f>+'A Employer Allocation - No 158'!A32</f>
        <v>125</v>
      </c>
      <c r="B31" s="59" t="str">
        <f>'A Employer Allocation - No 158'!C32</f>
        <v>Court of Appeals of Virginia</v>
      </c>
      <c r="C31" s="16">
        <v>31612</v>
      </c>
      <c r="D31" s="16">
        <v>0</v>
      </c>
      <c r="E31" s="16">
        <v>0</v>
      </c>
      <c r="F31" s="16">
        <v>-31612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949521</v>
      </c>
    </row>
    <row r="32" spans="1:12" s="10" customFormat="1" x14ac:dyDescent="0.2">
      <c r="A32" s="58">
        <f>+'A Employer Allocation - No 158'!A33</f>
        <v>126</v>
      </c>
      <c r="B32" s="59" t="str">
        <f>'A Employer Allocation - No 158'!C33</f>
        <v>Gov Comm on Champion Schools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</row>
    <row r="33" spans="1:12" s="10" customFormat="1" x14ac:dyDescent="0.2">
      <c r="A33" s="58">
        <f>+'A Employer Allocation - No 158'!A34</f>
        <v>127</v>
      </c>
      <c r="B33" s="59" t="str">
        <f>'A Employer Allocation - No 158'!C34</f>
        <v xml:space="preserve">Dept of Emergency Management  </v>
      </c>
      <c r="C33" s="16">
        <v>57013</v>
      </c>
      <c r="D33" s="16">
        <v>0</v>
      </c>
      <c r="E33" s="16">
        <v>0</v>
      </c>
      <c r="F33" s="16">
        <v>-57013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1712481</v>
      </c>
    </row>
    <row r="34" spans="1:12" s="10" customFormat="1" x14ac:dyDescent="0.2">
      <c r="A34" s="58">
        <f>+'A Employer Allocation - No 158'!A35</f>
        <v>128</v>
      </c>
      <c r="B34" s="59" t="str">
        <f>'A Employer Allocation - No 158'!C35</f>
        <v xml:space="preserve">Virginia Veterans Care Center </v>
      </c>
      <c r="C34" s="16">
        <v>98387</v>
      </c>
      <c r="D34" s="16">
        <v>0</v>
      </c>
      <c r="E34" s="16">
        <v>0</v>
      </c>
      <c r="F34" s="16">
        <v>-98387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2955228</v>
      </c>
    </row>
    <row r="35" spans="1:12" s="10" customFormat="1" x14ac:dyDescent="0.2">
      <c r="A35" s="58">
        <f>+'A Employer Allocation - No 158'!A36</f>
        <v>129</v>
      </c>
      <c r="B35" s="59" t="str">
        <f>'A Employer Allocation - No 158'!C36</f>
        <v>Dept of Human Resource Mgmt</v>
      </c>
      <c r="C35" s="16">
        <v>49132</v>
      </c>
      <c r="D35" s="16">
        <v>0</v>
      </c>
      <c r="E35" s="16">
        <v>0</v>
      </c>
      <c r="F35" s="16">
        <v>-49132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1475763</v>
      </c>
    </row>
    <row r="36" spans="1:12" s="10" customFormat="1" x14ac:dyDescent="0.2">
      <c r="A36" s="58">
        <f>+'A Employer Allocation - No 158'!A37</f>
        <v>131</v>
      </c>
      <c r="B36" s="59" t="str">
        <f>'A Employer Allocation - No 158'!C37</f>
        <v>Dept of Veterans Affairs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</row>
    <row r="37" spans="1:12" s="10" customFormat="1" x14ac:dyDescent="0.2">
      <c r="A37" s="58">
        <f>+'A Employer Allocation - No 158'!A38</f>
        <v>132</v>
      </c>
      <c r="B37" s="59" t="str">
        <f>'A Employer Allocation - No 158'!C38</f>
        <v>State Board of Elections</v>
      </c>
      <c r="C37" s="16">
        <v>14251</v>
      </c>
      <c r="D37" s="16">
        <v>0</v>
      </c>
      <c r="E37" s="16">
        <v>0</v>
      </c>
      <c r="F37" s="16">
        <v>-14251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428042</v>
      </c>
    </row>
    <row r="38" spans="1:12" s="10" customFormat="1" x14ac:dyDescent="0.2">
      <c r="A38" s="58">
        <f>+'A Employer Allocation - No 158'!A39</f>
        <v>133</v>
      </c>
      <c r="B38" s="59" t="str">
        <f>'A Employer Allocation - No 158'!C39</f>
        <v>Auditor of Public Accounts</v>
      </c>
      <c r="C38" s="16">
        <v>49753</v>
      </c>
      <c r="D38" s="16">
        <v>0</v>
      </c>
      <c r="E38" s="16">
        <v>0</v>
      </c>
      <c r="F38" s="16">
        <v>-49753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1494411</v>
      </c>
    </row>
    <row r="39" spans="1:12" s="10" customFormat="1" x14ac:dyDescent="0.2">
      <c r="A39" s="58">
        <f>+'A Employer Allocation - No 158'!A40</f>
        <v>135</v>
      </c>
      <c r="B39" s="59" t="str">
        <f>'A Employer Allocation - No 158'!C40</f>
        <v>Va Inform Providers Net Auth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</row>
    <row r="40" spans="1:12" s="10" customFormat="1" x14ac:dyDescent="0.2">
      <c r="A40" s="58">
        <f>+'A Employer Allocation - No 158'!A41</f>
        <v>136</v>
      </c>
      <c r="B40" s="59" t="str">
        <f>'A Employer Allocation - No 158'!C41</f>
        <v xml:space="preserve">Va Information Technologies   </v>
      </c>
      <c r="C40" s="16">
        <v>103559</v>
      </c>
      <c r="D40" s="16">
        <v>0</v>
      </c>
      <c r="E40" s="16">
        <v>0</v>
      </c>
      <c r="F40" s="16">
        <v>-103559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3110569</v>
      </c>
    </row>
    <row r="41" spans="1:12" s="10" customFormat="1" x14ac:dyDescent="0.2">
      <c r="A41" s="58">
        <f>+'A Employer Allocation - No 158'!A42</f>
        <v>137</v>
      </c>
      <c r="B41" s="59" t="str">
        <f>'A Employer Allocation - No 158'!C42</f>
        <v>Dept of Technology Planning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</row>
    <row r="42" spans="1:12" s="10" customFormat="1" x14ac:dyDescent="0.2">
      <c r="A42" s="58">
        <f>+'A Employer Allocation - No 158'!A43</f>
        <v>138</v>
      </c>
      <c r="B42" s="59" t="str">
        <f>'A Employer Allocation - No 158'!C43</f>
        <v>Dept of Information Technology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</row>
    <row r="43" spans="1:12" s="10" customFormat="1" x14ac:dyDescent="0.2">
      <c r="A43" s="58">
        <f>+'A Employer Allocation - No 158'!A44</f>
        <v>140</v>
      </c>
      <c r="B43" s="59" t="str">
        <f>'A Employer Allocation - No 158'!C44</f>
        <v>Dept of Criminal Justice Svcs</v>
      </c>
      <c r="C43" s="16">
        <v>51704</v>
      </c>
      <c r="D43" s="16">
        <v>0</v>
      </c>
      <c r="E43" s="16">
        <v>0</v>
      </c>
      <c r="F43" s="16">
        <v>-51704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1553012</v>
      </c>
    </row>
    <row r="44" spans="1:12" s="10" customFormat="1" x14ac:dyDescent="0.2">
      <c r="A44" s="58">
        <f>+'A Employer Allocation - No 158'!A45</f>
        <v>141</v>
      </c>
      <c r="B44" s="59" t="str">
        <f>'A Employer Allocation - No 158'!C45</f>
        <v>Attorney General &amp; Dept of Law</v>
      </c>
      <c r="C44" s="16">
        <v>192347</v>
      </c>
      <c r="D44" s="16">
        <v>0</v>
      </c>
      <c r="E44" s="16">
        <v>0</v>
      </c>
      <c r="F44" s="16">
        <v>-192347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5777465</v>
      </c>
    </row>
    <row r="45" spans="1:12" s="10" customFormat="1" x14ac:dyDescent="0.2">
      <c r="A45" s="58">
        <f>+'A Employer Allocation - No 158'!A46</f>
        <v>142</v>
      </c>
      <c r="B45" s="59" t="str">
        <f>'A Employer Allocation - No 158'!C46</f>
        <v xml:space="preserve">Virginia Crime Commission     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</row>
    <row r="46" spans="1:12" s="10" customFormat="1" x14ac:dyDescent="0.2">
      <c r="A46" s="58">
        <f>+'A Employer Allocation - No 158'!A47</f>
        <v>143</v>
      </c>
      <c r="B46" s="59" t="str">
        <f>'A Employer Allocation - No 158'!C47</f>
        <v>Div of Debt Collection</v>
      </c>
      <c r="C46" s="16">
        <v>11981</v>
      </c>
      <c r="D46" s="16">
        <v>0</v>
      </c>
      <c r="E46" s="16">
        <v>0</v>
      </c>
      <c r="F46" s="16">
        <v>-11981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359878</v>
      </c>
    </row>
    <row r="47" spans="1:12" s="10" customFormat="1" x14ac:dyDescent="0.2">
      <c r="A47" s="58">
        <f>+'A Employer Allocation - No 158'!A48</f>
        <v>146</v>
      </c>
      <c r="B47" s="59" t="str">
        <f>'A Employer Allocation - No 158'!C48</f>
        <v>The Science Museum of Virginia</v>
      </c>
      <c r="C47" s="16">
        <v>28163</v>
      </c>
      <c r="D47" s="16">
        <v>0</v>
      </c>
      <c r="E47" s="16">
        <v>0</v>
      </c>
      <c r="F47" s="16">
        <v>-28163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845911</v>
      </c>
    </row>
    <row r="48" spans="1:12" s="10" customFormat="1" x14ac:dyDescent="0.2">
      <c r="A48" s="58">
        <f>+'A Employer Allocation - No 158'!A49</f>
        <v>147</v>
      </c>
      <c r="B48" s="59" t="str">
        <f>'A Employer Allocation - No 158'!C49</f>
        <v>Office State Inspector General</v>
      </c>
      <c r="C48" s="16">
        <v>16688</v>
      </c>
      <c r="D48" s="16">
        <v>0</v>
      </c>
      <c r="E48" s="16">
        <v>0</v>
      </c>
      <c r="F48" s="16">
        <v>-16688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501240</v>
      </c>
    </row>
    <row r="49" spans="1:12" s="10" customFormat="1" x14ac:dyDescent="0.2">
      <c r="A49" s="58">
        <f>+'A Employer Allocation - No 158'!A50</f>
        <v>148</v>
      </c>
      <c r="B49" s="59" t="str">
        <f>'A Employer Allocation - No 158'!C50</f>
        <v>Virginia Comm for the Arts</v>
      </c>
      <c r="C49" s="16">
        <v>2453</v>
      </c>
      <c r="D49" s="16">
        <v>0</v>
      </c>
      <c r="E49" s="16">
        <v>0</v>
      </c>
      <c r="F49" s="16">
        <v>-2453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73675</v>
      </c>
    </row>
    <row r="50" spans="1:12" s="10" customFormat="1" x14ac:dyDescent="0.2">
      <c r="A50" s="58">
        <f>+'A Employer Allocation - No 158'!A51</f>
        <v>149</v>
      </c>
      <c r="B50" s="59" t="str">
        <f>'A Employer Allocation - No 158'!C51</f>
        <v xml:space="preserve">Admin of Health Insurance     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</row>
    <row r="51" spans="1:12" s="10" customFormat="1" x14ac:dyDescent="0.2">
      <c r="A51" s="58">
        <f>+'A Employer Allocation - No 158'!A52</f>
        <v>150</v>
      </c>
      <c r="B51" s="59" t="str">
        <f>'A Employer Allocation - No 158'!C52</f>
        <v xml:space="preserve">Dept of the St Internal Audit 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</row>
    <row r="52" spans="1:12" s="10" customFormat="1" x14ac:dyDescent="0.2">
      <c r="A52" s="58">
        <f>+'A Employer Allocation - No 158'!A53</f>
        <v>151</v>
      </c>
      <c r="B52" s="59" t="str">
        <f>'A Employer Allocation - No 158'!C53</f>
        <v>Dept of Accounts</v>
      </c>
      <c r="C52" s="16">
        <v>72289</v>
      </c>
      <c r="D52" s="16">
        <v>0</v>
      </c>
      <c r="E52" s="16">
        <v>0</v>
      </c>
      <c r="F52" s="16">
        <v>-72289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2171319</v>
      </c>
    </row>
    <row r="53" spans="1:12" s="10" customFormat="1" x14ac:dyDescent="0.2">
      <c r="A53" s="58">
        <f>+'A Employer Allocation - No 158'!A54</f>
        <v>152</v>
      </c>
      <c r="B53" s="59" t="str">
        <f>'A Employer Allocation - No 158'!C54</f>
        <v>Dept of the Treasury</v>
      </c>
      <c r="C53" s="16">
        <v>46867</v>
      </c>
      <c r="D53" s="16">
        <v>0</v>
      </c>
      <c r="E53" s="16">
        <v>0</v>
      </c>
      <c r="F53" s="16">
        <v>-46867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1407729</v>
      </c>
    </row>
    <row r="54" spans="1:12" s="10" customFormat="1" x14ac:dyDescent="0.2">
      <c r="A54" s="58">
        <f>+'A Employer Allocation - No 158'!A55</f>
        <v>154</v>
      </c>
      <c r="B54" s="59" t="str">
        <f>'A Employer Allocation - No 158'!C55</f>
        <v>Dept of Motor Vehicles</v>
      </c>
      <c r="C54" s="16">
        <v>834646</v>
      </c>
      <c r="D54" s="16">
        <v>0</v>
      </c>
      <c r="E54" s="16">
        <v>0</v>
      </c>
      <c r="F54" s="16">
        <v>-834646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25069964</v>
      </c>
    </row>
    <row r="55" spans="1:12" s="10" customFormat="1" x14ac:dyDescent="0.2">
      <c r="A55" s="58">
        <f>+'A Employer Allocation - No 158'!A56</f>
        <v>156</v>
      </c>
      <c r="B55" s="59" t="str">
        <f>'A Employer Allocation - No 158'!C56</f>
        <v>Dept of State Police</v>
      </c>
      <c r="C55" s="16">
        <v>1411291</v>
      </c>
      <c r="D55" s="16">
        <v>0</v>
      </c>
      <c r="E55" s="16">
        <v>0</v>
      </c>
      <c r="F55" s="16">
        <v>-1411291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42390425</v>
      </c>
    </row>
    <row r="56" spans="1:12" s="10" customFormat="1" x14ac:dyDescent="0.2">
      <c r="A56" s="58">
        <f>+'A Employer Allocation - No 158'!A57</f>
        <v>157</v>
      </c>
      <c r="B56" s="59" t="str">
        <f>'A Employer Allocation - No 158'!C57</f>
        <v>Compensation Board</v>
      </c>
      <c r="C56" s="16">
        <v>6364</v>
      </c>
      <c r="D56" s="16">
        <v>0</v>
      </c>
      <c r="E56" s="16">
        <v>0</v>
      </c>
      <c r="F56" s="16">
        <v>-6364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191141</v>
      </c>
    </row>
    <row r="57" spans="1:12" s="10" customFormat="1" x14ac:dyDescent="0.2">
      <c r="A57" s="58">
        <f>+'A Employer Allocation - No 158'!A58</f>
        <v>158</v>
      </c>
      <c r="B57" s="59" t="str">
        <f>'A Employer Allocation - No 158'!C58</f>
        <v>Virginia Retirement System1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</row>
    <row r="58" spans="1:12" s="10" customFormat="1" x14ac:dyDescent="0.2">
      <c r="A58" s="58">
        <f>+'A Employer Allocation - No 158'!A59</f>
        <v>160</v>
      </c>
      <c r="B58" s="59" t="str">
        <f>'A Employer Allocation - No 158'!C59</f>
        <v>Va Crim Sentencing Commission</v>
      </c>
      <c r="C58" s="16">
        <v>3808</v>
      </c>
      <c r="D58" s="16">
        <v>0</v>
      </c>
      <c r="E58" s="16">
        <v>0</v>
      </c>
      <c r="F58" s="16">
        <v>-3808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114385</v>
      </c>
    </row>
    <row r="59" spans="1:12" s="10" customFormat="1" x14ac:dyDescent="0.2">
      <c r="A59" s="58">
        <f>+'A Employer Allocation - No 158'!A60</f>
        <v>161</v>
      </c>
      <c r="B59" s="59" t="str">
        <f>'A Employer Allocation - No 158'!C60</f>
        <v>Dept of Taxation</v>
      </c>
      <c r="C59" s="16">
        <v>387678</v>
      </c>
      <c r="D59" s="16">
        <v>0</v>
      </c>
      <c r="E59" s="16">
        <v>0</v>
      </c>
      <c r="F59" s="16">
        <v>-387678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11644530</v>
      </c>
    </row>
    <row r="60" spans="1:12" s="10" customFormat="1" x14ac:dyDescent="0.2">
      <c r="A60" s="58">
        <f>+'A Employer Allocation - No 158'!A61</f>
        <v>162</v>
      </c>
      <c r="B60" s="59" t="str">
        <f>'A Employer Allocation - No 158'!C61</f>
        <v>Dept Accounts Transfer Payments</v>
      </c>
      <c r="C60" s="16">
        <v>782</v>
      </c>
      <c r="D60" s="16">
        <v>0</v>
      </c>
      <c r="E60" s="16">
        <v>0</v>
      </c>
      <c r="F60" s="16">
        <v>-782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23483</v>
      </c>
    </row>
    <row r="61" spans="1:12" s="10" customFormat="1" x14ac:dyDescent="0.2">
      <c r="A61" s="58">
        <f>+'A Employer Allocation - No 158'!A62</f>
        <v>163</v>
      </c>
      <c r="B61" s="59" t="str">
        <f>'A Employer Allocation - No 158'!C62</f>
        <v>Dept for the Aging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</row>
    <row r="62" spans="1:12" s="10" customFormat="1" x14ac:dyDescent="0.2">
      <c r="A62" s="58">
        <f>+'A Employer Allocation - No 158'!A63</f>
        <v>164</v>
      </c>
      <c r="B62" s="59" t="str">
        <f>'A Employer Allocation - No 158'!C63</f>
        <v>Virginia Management Fellows Program Administration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</row>
    <row r="63" spans="1:12" s="10" customFormat="1" x14ac:dyDescent="0.2">
      <c r="A63" s="58">
        <f>+'A Employer Allocation - No 158'!A64</f>
        <v>165</v>
      </c>
      <c r="B63" s="59" t="str">
        <f>'A Employer Allocation - No 158'!C64</f>
        <v>Dept of Housing and Comm Dev</v>
      </c>
      <c r="C63" s="16">
        <v>42847</v>
      </c>
      <c r="D63" s="16">
        <v>0</v>
      </c>
      <c r="E63" s="16">
        <v>0</v>
      </c>
      <c r="F63" s="16">
        <v>-42847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1286978</v>
      </c>
    </row>
    <row r="64" spans="1:12" s="10" customFormat="1" x14ac:dyDescent="0.2">
      <c r="A64" s="58">
        <f>+'A Employer Allocation - No 158'!A65</f>
        <v>166</v>
      </c>
      <c r="B64" s="59" t="str">
        <f>'A Employer Allocation - No 158'!C65</f>
        <v>Secretary of the Commonwealth</v>
      </c>
      <c r="C64" s="16">
        <v>8446</v>
      </c>
      <c r="D64" s="16">
        <v>0</v>
      </c>
      <c r="E64" s="16">
        <v>0</v>
      </c>
      <c r="F64" s="16">
        <v>-8446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253700</v>
      </c>
    </row>
    <row r="65" spans="1:12" s="10" customFormat="1" x14ac:dyDescent="0.2">
      <c r="A65" s="58">
        <f>+'A Employer Allocation - No 158'!A66</f>
        <v>169</v>
      </c>
      <c r="B65" s="59" t="str">
        <f>'A Employer Allocation - No 158'!C66</f>
        <v xml:space="preserve">Commonwealth Competition Coun 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</row>
    <row r="66" spans="1:12" s="10" customFormat="1" x14ac:dyDescent="0.2">
      <c r="A66" s="58">
        <f>+'A Employer Allocation - No 158'!A67</f>
        <v>170</v>
      </c>
      <c r="B66" s="59" t="str">
        <f>'A Employer Allocation - No 158'!C67</f>
        <v xml:space="preserve">Human Rights Council          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</row>
    <row r="67" spans="1:12" s="10" customFormat="1" x14ac:dyDescent="0.2">
      <c r="A67" s="58">
        <f>+'A Employer Allocation - No 158'!A68</f>
        <v>171</v>
      </c>
      <c r="B67" s="59" t="str">
        <f>'A Employer Allocation - No 158'!C68</f>
        <v>State Corporation Commission</v>
      </c>
      <c r="C67" s="16">
        <v>321587</v>
      </c>
      <c r="D67" s="16">
        <v>0</v>
      </c>
      <c r="E67" s="16">
        <v>0</v>
      </c>
      <c r="F67" s="16">
        <v>-321587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9659408</v>
      </c>
    </row>
    <row r="68" spans="1:12" s="10" customFormat="1" x14ac:dyDescent="0.2">
      <c r="A68" s="58">
        <f>+'A Employer Allocation - No 158'!A69</f>
        <v>172</v>
      </c>
      <c r="B68" s="59" t="str">
        <f>'A Employer Allocation - No 158'!C69</f>
        <v>State Lottery Department</v>
      </c>
      <c r="C68" s="16">
        <v>137377</v>
      </c>
      <c r="D68" s="16">
        <v>0</v>
      </c>
      <c r="E68" s="16">
        <v>0</v>
      </c>
      <c r="F68" s="16">
        <v>-137377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4126329</v>
      </c>
    </row>
    <row r="69" spans="1:12" s="10" customFormat="1" x14ac:dyDescent="0.2">
      <c r="A69" s="58">
        <f>+'A Employer Allocation - No 158'!A70</f>
        <v>173</v>
      </c>
      <c r="B69" s="59" t="str">
        <f>'A Employer Allocation - No 158'!C70</f>
        <v xml:space="preserve">Dept of Charitable Gaming     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</row>
    <row r="70" spans="1:12" s="10" customFormat="1" x14ac:dyDescent="0.2">
      <c r="A70" s="58">
        <f>+'A Employer Allocation - No 158'!A71</f>
        <v>174</v>
      </c>
      <c r="B70" s="59" t="str">
        <f>'A Employer Allocation - No 158'!C71</f>
        <v>Virginia College Savings Plan</v>
      </c>
      <c r="C70" s="16">
        <v>50279</v>
      </c>
      <c r="D70" s="16">
        <v>0</v>
      </c>
      <c r="E70" s="16">
        <v>0</v>
      </c>
      <c r="F70" s="16">
        <v>-50279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1510217</v>
      </c>
    </row>
    <row r="71" spans="1:12" s="10" customFormat="1" x14ac:dyDescent="0.2">
      <c r="A71" s="58">
        <f>+'A Employer Allocation - No 158'!A72</f>
        <v>175</v>
      </c>
      <c r="B71" s="59" t="str">
        <f>'A Employer Allocation - No 158'!C72</f>
        <v>Va Off Protection &amp; Advocacy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</row>
    <row r="72" spans="1:12" s="10" customFormat="1" x14ac:dyDescent="0.2">
      <c r="A72" s="58">
        <f>+'A Employer Allocation - No 158'!A73</f>
        <v>180</v>
      </c>
      <c r="B72" s="59" t="str">
        <f>'A Employer Allocation - No 158'!C73</f>
        <v>Secretary of Administration</v>
      </c>
      <c r="C72" s="16">
        <v>3534</v>
      </c>
      <c r="D72" s="16">
        <v>0</v>
      </c>
      <c r="E72" s="16">
        <v>0</v>
      </c>
      <c r="F72" s="16">
        <v>-3534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106154</v>
      </c>
    </row>
    <row r="73" spans="1:12" s="10" customFormat="1" x14ac:dyDescent="0.2">
      <c r="A73" s="58">
        <f>+'A Employer Allocation - No 158'!A74</f>
        <v>181</v>
      </c>
      <c r="B73" s="59" t="str">
        <f>'A Employer Allocation - No 158'!C74</f>
        <v>Dept of Labor and Industry</v>
      </c>
      <c r="C73" s="16">
        <v>68998</v>
      </c>
      <c r="D73" s="16">
        <v>0</v>
      </c>
      <c r="E73" s="16">
        <v>0</v>
      </c>
      <c r="F73" s="16">
        <v>-68998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2072462</v>
      </c>
    </row>
    <row r="74" spans="1:12" s="10" customFormat="1" x14ac:dyDescent="0.2">
      <c r="A74" s="58">
        <f>+'A Employer Allocation - No 158'!A75</f>
        <v>182</v>
      </c>
      <c r="B74" s="59" t="str">
        <f>'A Employer Allocation - No 158'!C75</f>
        <v>Virginia Employment Commission</v>
      </c>
      <c r="C74" s="16">
        <v>262846</v>
      </c>
      <c r="D74" s="16">
        <v>0</v>
      </c>
      <c r="E74" s="16">
        <v>0</v>
      </c>
      <c r="F74" s="16">
        <v>-262846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7895021</v>
      </c>
    </row>
    <row r="75" spans="1:12" s="10" customFormat="1" x14ac:dyDescent="0.2">
      <c r="A75" s="58">
        <f>+'A Employer Allocation - No 158'!A76</f>
        <v>183</v>
      </c>
      <c r="B75" s="59" t="str">
        <f>'A Employer Allocation - No 158'!C76</f>
        <v>Secretary of Natural Resources</v>
      </c>
      <c r="C75" s="16">
        <v>2097</v>
      </c>
      <c r="D75" s="16">
        <v>0</v>
      </c>
      <c r="E75" s="16">
        <v>0</v>
      </c>
      <c r="F75" s="16">
        <v>-2097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62983</v>
      </c>
    </row>
    <row r="76" spans="1:12" s="10" customFormat="1" x14ac:dyDescent="0.2">
      <c r="A76" s="58">
        <f>+'A Employer Allocation - No 158'!A77</f>
        <v>184</v>
      </c>
      <c r="B76" s="59" t="str">
        <f>'A Employer Allocation - No 158'!C77</f>
        <v xml:space="preserve">Secretary of Technology       </v>
      </c>
      <c r="C76" s="16">
        <v>991</v>
      </c>
      <c r="D76" s="16">
        <v>0</v>
      </c>
      <c r="E76" s="16">
        <v>0</v>
      </c>
      <c r="F76" s="16">
        <v>-991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29779</v>
      </c>
    </row>
    <row r="77" spans="1:12" s="10" customFormat="1" x14ac:dyDescent="0.2">
      <c r="A77" s="58">
        <f>+'A Employer Allocation - No 158'!A78</f>
        <v>185</v>
      </c>
      <c r="B77" s="59" t="str">
        <f>'A Employer Allocation - No 158'!C78</f>
        <v>Secretary of Education</v>
      </c>
      <c r="C77" s="16">
        <v>1355</v>
      </c>
      <c r="D77" s="16">
        <v>0</v>
      </c>
      <c r="E77" s="16">
        <v>0</v>
      </c>
      <c r="F77" s="16">
        <v>-1355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40698</v>
      </c>
    </row>
    <row r="78" spans="1:12" s="10" customFormat="1" x14ac:dyDescent="0.2">
      <c r="A78" s="58">
        <f>+'A Employer Allocation - No 158'!A79</f>
        <v>186</v>
      </c>
      <c r="B78" s="59" t="str">
        <f>'A Employer Allocation - No 158'!C79</f>
        <v>Secretary of Transportation</v>
      </c>
      <c r="C78" s="16">
        <v>2084</v>
      </c>
      <c r="D78" s="16">
        <v>0</v>
      </c>
      <c r="E78" s="16">
        <v>0</v>
      </c>
      <c r="F78" s="16">
        <v>-2084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62593</v>
      </c>
    </row>
    <row r="79" spans="1:12" s="10" customFormat="1" x14ac:dyDescent="0.2">
      <c r="A79" s="58">
        <f>+'A Employer Allocation - No 158'!A80</f>
        <v>187</v>
      </c>
      <c r="B79" s="59" t="str">
        <f>'A Employer Allocation - No 158'!C80</f>
        <v>Secretary of Public Safety</v>
      </c>
      <c r="C79" s="16">
        <v>2047</v>
      </c>
      <c r="D79" s="16">
        <v>0</v>
      </c>
      <c r="E79" s="16">
        <v>0</v>
      </c>
      <c r="F79" s="16">
        <v>-2047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61477</v>
      </c>
    </row>
    <row r="80" spans="1:12" s="10" customFormat="1" x14ac:dyDescent="0.2">
      <c r="A80" s="58">
        <f>+'A Employer Allocation - No 158'!A81</f>
        <v>188</v>
      </c>
      <c r="B80" s="59" t="str">
        <f>'A Employer Allocation - No 158'!C81</f>
        <v>Sec of Health &amp; Human Resource</v>
      </c>
      <c r="C80" s="16">
        <v>2146</v>
      </c>
      <c r="D80" s="16">
        <v>0</v>
      </c>
      <c r="E80" s="16">
        <v>0</v>
      </c>
      <c r="F80" s="16">
        <v>-2146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64455</v>
      </c>
    </row>
    <row r="81" spans="1:12" s="10" customFormat="1" x14ac:dyDescent="0.2">
      <c r="A81" s="58">
        <f>+'A Employer Allocation - No 158'!A82</f>
        <v>190</v>
      </c>
      <c r="B81" s="59" t="str">
        <f>'A Employer Allocation - No 158'!C82</f>
        <v>Secretary of Finance</v>
      </c>
      <c r="C81" s="16">
        <v>1414</v>
      </c>
      <c r="D81" s="16">
        <v>0</v>
      </c>
      <c r="E81" s="16">
        <v>0</v>
      </c>
      <c r="F81" s="16">
        <v>-1414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42479</v>
      </c>
    </row>
    <row r="82" spans="1:12" s="10" customFormat="1" x14ac:dyDescent="0.2">
      <c r="A82" s="58">
        <f>+'A Employer Allocation - No 158'!A83</f>
        <v>191</v>
      </c>
      <c r="B82" s="59" t="str">
        <f>'A Employer Allocation - No 158'!C83</f>
        <v>Va Workers Compensation Comm</v>
      </c>
      <c r="C82" s="16">
        <v>140385</v>
      </c>
      <c r="D82" s="16">
        <v>0</v>
      </c>
      <c r="E82" s="16">
        <v>0</v>
      </c>
      <c r="F82" s="16">
        <v>-140385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4216696</v>
      </c>
    </row>
    <row r="83" spans="1:12" s="10" customFormat="1" x14ac:dyDescent="0.2">
      <c r="A83" s="58">
        <f>+'A Employer Allocation - No 158'!A84</f>
        <v>192</v>
      </c>
      <c r="B83" s="59" t="str">
        <f>'A Employer Allocation - No 158'!C84</f>
        <v>Secretary of Commerce &amp; Trade</v>
      </c>
      <c r="C83" s="16">
        <v>2233</v>
      </c>
      <c r="D83" s="16">
        <v>0</v>
      </c>
      <c r="E83" s="16">
        <v>0</v>
      </c>
      <c r="F83" s="16">
        <v>-2233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67081</v>
      </c>
    </row>
    <row r="84" spans="1:12" s="10" customFormat="1" x14ac:dyDescent="0.2">
      <c r="A84" s="58">
        <f>+'A Employer Allocation - No 158'!A85</f>
        <v>193</v>
      </c>
      <c r="B84" s="59" t="str">
        <f>'A Employer Allocation - No 158'!C85</f>
        <v xml:space="preserve">Secretary of Agr and Forestry </v>
      </c>
      <c r="C84" s="16">
        <v>385</v>
      </c>
      <c r="D84" s="16">
        <v>0</v>
      </c>
      <c r="E84" s="16">
        <v>0</v>
      </c>
      <c r="F84" s="16">
        <v>-385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11553</v>
      </c>
    </row>
    <row r="85" spans="1:12" s="10" customFormat="1" x14ac:dyDescent="0.2">
      <c r="A85" s="58">
        <f>+'A Employer Allocation - No 158'!A86</f>
        <v>194</v>
      </c>
      <c r="B85" s="59" t="str">
        <f>'A Employer Allocation - No 158'!C86</f>
        <v>Dept of General Services</v>
      </c>
      <c r="C85" s="16">
        <v>283093</v>
      </c>
      <c r="D85" s="16">
        <v>0</v>
      </c>
      <c r="E85" s="16">
        <v>0</v>
      </c>
      <c r="F85" s="16">
        <v>-283093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8503149</v>
      </c>
    </row>
    <row r="86" spans="1:12" s="10" customFormat="1" x14ac:dyDescent="0.2">
      <c r="A86" s="58">
        <f>+'A Employer Allocation - No 158'!A87</f>
        <v>197</v>
      </c>
      <c r="B86" s="59" t="str">
        <f>'A Employer Allocation - No 158'!C87</f>
        <v>Direct Aid to Public Education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</row>
    <row r="87" spans="1:12" s="10" customFormat="1" x14ac:dyDescent="0.2">
      <c r="A87" s="58">
        <f>+'A Employer Allocation - No 158'!A88</f>
        <v>199</v>
      </c>
      <c r="B87" s="59" t="str">
        <f>'A Employer Allocation - No 158'!C88</f>
        <v>Dept Conservation &amp; Recreation</v>
      </c>
      <c r="C87" s="16">
        <v>200299</v>
      </c>
      <c r="D87" s="16">
        <v>0</v>
      </c>
      <c r="E87" s="16">
        <v>0</v>
      </c>
      <c r="F87" s="16">
        <v>-200299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6016313</v>
      </c>
    </row>
    <row r="88" spans="1:12" s="10" customFormat="1" x14ac:dyDescent="0.2">
      <c r="A88" s="58">
        <f>+'A Employer Allocation - No 158'!A89</f>
        <v>200</v>
      </c>
      <c r="B88" s="59" t="str">
        <f>'A Employer Allocation - No 158'!C89</f>
        <v>Comp Srvs At-Risk Youth &amp; Family</v>
      </c>
      <c r="C88" s="16">
        <v>5958</v>
      </c>
      <c r="D88" s="16">
        <v>0</v>
      </c>
      <c r="E88" s="16">
        <v>0</v>
      </c>
      <c r="F88" s="16">
        <v>-5958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178951</v>
      </c>
    </row>
    <row r="89" spans="1:12" s="10" customFormat="1" x14ac:dyDescent="0.2">
      <c r="A89" s="58">
        <f>+'A Employer Allocation - No 158'!A90</f>
        <v>201</v>
      </c>
      <c r="B89" s="59" t="str">
        <f>'A Employer Allocation - No 158'!C90</f>
        <v>Dept of Education</v>
      </c>
      <c r="C89" s="16">
        <v>127743</v>
      </c>
      <c r="D89" s="16">
        <v>0</v>
      </c>
      <c r="E89" s="16">
        <v>0</v>
      </c>
      <c r="F89" s="16">
        <v>-127743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3836976</v>
      </c>
    </row>
    <row r="90" spans="1:12" s="10" customFormat="1" x14ac:dyDescent="0.2">
      <c r="A90" s="58">
        <f>+'A Employer Allocation - No 158'!A91</f>
        <v>202</v>
      </c>
      <c r="B90" s="59" t="str">
        <f>'A Employer Allocation - No 158'!C91</f>
        <v xml:space="preserve">The Library of Virginia       </v>
      </c>
      <c r="C90" s="16">
        <v>50649</v>
      </c>
      <c r="D90" s="16">
        <v>0</v>
      </c>
      <c r="E90" s="16">
        <v>0</v>
      </c>
      <c r="F90" s="16">
        <v>-50649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1521331</v>
      </c>
    </row>
    <row r="91" spans="1:12" s="10" customFormat="1" x14ac:dyDescent="0.2">
      <c r="A91" s="58">
        <f>+'A Employer Allocation - No 158'!A92</f>
        <v>203</v>
      </c>
      <c r="B91" s="59" t="str">
        <f>'A Employer Allocation - No 158'!C92</f>
        <v>Woodrow Wilson Rehab Center</v>
      </c>
      <c r="C91" s="16">
        <v>127168</v>
      </c>
      <c r="D91" s="16">
        <v>0</v>
      </c>
      <c r="E91" s="16">
        <v>0</v>
      </c>
      <c r="F91" s="16">
        <v>-127168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3819699</v>
      </c>
    </row>
    <row r="92" spans="1:12" s="10" customFormat="1" x14ac:dyDescent="0.2">
      <c r="A92" s="58">
        <f>+'A Employer Allocation - No 158'!A93</f>
        <v>204</v>
      </c>
      <c r="B92" s="59" t="str">
        <f>'A Employer Allocation - No 158'!C93</f>
        <v>College of William and Mary</v>
      </c>
      <c r="C92" s="16">
        <v>951625</v>
      </c>
      <c r="D92" s="16">
        <v>0</v>
      </c>
      <c r="E92" s="16">
        <v>0</v>
      </c>
      <c r="F92" s="16">
        <v>-951625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28583605</v>
      </c>
    </row>
    <row r="93" spans="1:12" s="10" customFormat="1" x14ac:dyDescent="0.2">
      <c r="A93" s="58">
        <f>+'A Employer Allocation - No 158'!A94</f>
        <v>206</v>
      </c>
      <c r="B93" s="59" t="str">
        <f>'A Employer Allocation - No 158'!C94</f>
        <v>VCU Health System Authority</v>
      </c>
      <c r="C93" s="16">
        <v>205206</v>
      </c>
      <c r="D93" s="16">
        <v>0</v>
      </c>
      <c r="E93" s="16">
        <v>0</v>
      </c>
      <c r="F93" s="16">
        <v>-205206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6163705</v>
      </c>
    </row>
    <row r="94" spans="1:12" s="10" customFormat="1" x14ac:dyDescent="0.2">
      <c r="A94" s="58">
        <f>+'A Employer Allocation - No 158'!A95</f>
        <v>207</v>
      </c>
      <c r="B94" s="59" t="str">
        <f>'A Employer Allocation - No 158'!C95</f>
        <v>University of Virginia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</row>
    <row r="95" spans="1:12" s="10" customFormat="1" x14ac:dyDescent="0.2">
      <c r="A95" s="58">
        <f>+'A Employer Allocation - No 158'!A96</f>
        <v>208</v>
      </c>
      <c r="B95" s="59" t="str">
        <f>'A Employer Allocation - No 158'!C96</f>
        <v>VPI &amp; State University</v>
      </c>
      <c r="C95" s="16">
        <v>3180471</v>
      </c>
      <c r="D95" s="16">
        <v>0</v>
      </c>
      <c r="E95" s="16">
        <v>0</v>
      </c>
      <c r="F95" s="16">
        <v>-3180471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95530677</v>
      </c>
    </row>
    <row r="96" spans="1:12" s="10" customFormat="1" x14ac:dyDescent="0.2">
      <c r="A96" s="58">
        <f>+'A Employer Allocation - No 158'!A97</f>
        <v>209</v>
      </c>
      <c r="B96" s="59" t="str">
        <f>'A Employer Allocation - No 158'!C97</f>
        <v xml:space="preserve">UVA Medical Center            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</row>
    <row r="97" spans="1:12" s="10" customFormat="1" x14ac:dyDescent="0.2">
      <c r="A97" s="58">
        <f>+'A Employer Allocation - No 158'!A98</f>
        <v>211</v>
      </c>
      <c r="B97" s="59" t="str">
        <f>'A Employer Allocation - No 158'!C98</f>
        <v>Virginia Military Institute</v>
      </c>
      <c r="C97" s="16">
        <v>276840</v>
      </c>
      <c r="D97" s="16">
        <v>0</v>
      </c>
      <c r="E97" s="16">
        <v>0</v>
      </c>
      <c r="F97" s="16">
        <v>-276840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8315358</v>
      </c>
    </row>
    <row r="98" spans="1:12" s="10" customFormat="1" x14ac:dyDescent="0.2">
      <c r="A98" s="58">
        <f>+'A Employer Allocation - No 158'!A99</f>
        <v>212</v>
      </c>
      <c r="B98" s="59" t="str">
        <f>'A Employer Allocation - No 158'!C99</f>
        <v>Virginia State University</v>
      </c>
      <c r="C98" s="16">
        <v>288578</v>
      </c>
      <c r="D98" s="16">
        <v>0</v>
      </c>
      <c r="E98" s="16">
        <v>0</v>
      </c>
      <c r="F98" s="16">
        <v>-288578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8667927</v>
      </c>
    </row>
    <row r="99" spans="1:12" s="10" customFormat="1" x14ac:dyDescent="0.2">
      <c r="A99" s="58">
        <f>+'A Employer Allocation - No 158'!A100</f>
        <v>213</v>
      </c>
      <c r="B99" s="59" t="str">
        <f>'A Employer Allocation - No 158'!C100</f>
        <v>Norfolk State University</v>
      </c>
      <c r="C99" s="16">
        <v>363045</v>
      </c>
      <c r="D99" s="16">
        <v>0</v>
      </c>
      <c r="E99" s="16">
        <v>0</v>
      </c>
      <c r="F99" s="16">
        <v>-363045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10904664</v>
      </c>
    </row>
    <row r="100" spans="1:12" s="10" customFormat="1" x14ac:dyDescent="0.2">
      <c r="A100" s="58">
        <f>+'A Employer Allocation - No 158'!A101</f>
        <v>214</v>
      </c>
      <c r="B100" s="59" t="str">
        <f>'A Employer Allocation - No 158'!C101</f>
        <v xml:space="preserve">Longwood University           </v>
      </c>
      <c r="C100" s="16">
        <v>368512</v>
      </c>
      <c r="D100" s="16">
        <v>0</v>
      </c>
      <c r="E100" s="16">
        <v>0</v>
      </c>
      <c r="F100" s="16">
        <v>-368512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11068861</v>
      </c>
    </row>
    <row r="101" spans="1:12" s="10" customFormat="1" x14ac:dyDescent="0.2">
      <c r="A101" s="58">
        <f>+'A Employer Allocation - No 158'!A102</f>
        <v>215</v>
      </c>
      <c r="B101" s="59" t="str">
        <f>'A Employer Allocation - No 158'!C102</f>
        <v xml:space="preserve">University of Mary Washington </v>
      </c>
      <c r="C101" s="16">
        <v>320420</v>
      </c>
      <c r="D101" s="16">
        <v>0</v>
      </c>
      <c r="E101" s="16">
        <v>0</v>
      </c>
      <c r="F101" s="16">
        <v>-320420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9624340</v>
      </c>
    </row>
    <row r="102" spans="1:12" s="10" customFormat="1" x14ac:dyDescent="0.2">
      <c r="A102" s="58">
        <f>+'A Employer Allocation - No 158'!A103</f>
        <v>216</v>
      </c>
      <c r="B102" s="59" t="str">
        <f>'A Employer Allocation - No 158'!C103</f>
        <v>James Madison University</v>
      </c>
      <c r="C102" s="16">
        <v>1477352</v>
      </c>
      <c r="D102" s="16">
        <v>0</v>
      </c>
      <c r="E102" s="16">
        <v>0</v>
      </c>
      <c r="F102" s="16">
        <v>-1477352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44374693</v>
      </c>
    </row>
    <row r="103" spans="1:12" s="10" customFormat="1" x14ac:dyDescent="0.2">
      <c r="A103" s="58">
        <f>+'A Employer Allocation - No 158'!A104</f>
        <v>217</v>
      </c>
      <c r="B103" s="59" t="str">
        <f>'A Employer Allocation - No 158'!C104</f>
        <v>Radford University</v>
      </c>
      <c r="C103" s="16">
        <v>628281</v>
      </c>
      <c r="D103" s="16">
        <v>0</v>
      </c>
      <c r="E103" s="16">
        <v>0</v>
      </c>
      <c r="F103" s="16">
        <v>-628281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18871439</v>
      </c>
    </row>
    <row r="104" spans="1:12" s="10" customFormat="1" x14ac:dyDescent="0.2">
      <c r="A104" s="58">
        <f>+'A Employer Allocation - No 158'!A105</f>
        <v>218</v>
      </c>
      <c r="B104" s="59" t="str">
        <f>'A Employer Allocation - No 158'!C105</f>
        <v xml:space="preserve">Va Sch for Deaf/Blind         </v>
      </c>
      <c r="C104" s="16">
        <v>67488</v>
      </c>
      <c r="D104" s="16">
        <v>0</v>
      </c>
      <c r="E104" s="16">
        <v>0</v>
      </c>
      <c r="F104" s="16">
        <v>-67488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2027126</v>
      </c>
    </row>
    <row r="105" spans="1:12" s="10" customFormat="1" x14ac:dyDescent="0.2">
      <c r="A105" s="58">
        <f>+'A Employer Allocation - No 158'!A106</f>
        <v>219</v>
      </c>
      <c r="B105" s="59" t="str">
        <f>'A Employer Allocation - No 158'!C106</f>
        <v>Va Sch for Deaf/Blind-Hampton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</row>
    <row r="106" spans="1:12" s="10" customFormat="1" x14ac:dyDescent="0.2">
      <c r="A106" s="58">
        <f>+'A Employer Allocation - No 158'!A107</f>
        <v>220</v>
      </c>
      <c r="B106" s="59" t="str">
        <f>'A Employer Allocation - No 158'!C107</f>
        <v xml:space="preserve">Melchers-Monroe Memorials     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</row>
    <row r="107" spans="1:12" s="10" customFormat="1" x14ac:dyDescent="0.2">
      <c r="A107" s="58">
        <f>+'A Employer Allocation - No 158'!A108</f>
        <v>221</v>
      </c>
      <c r="B107" s="59" t="str">
        <f>'A Employer Allocation - No 158'!C108</f>
        <v>Old Dominion University</v>
      </c>
      <c r="C107" s="16">
        <v>1083149</v>
      </c>
      <c r="D107" s="16">
        <v>0</v>
      </c>
      <c r="E107" s="16">
        <v>0</v>
      </c>
      <c r="F107" s="16">
        <v>-1083149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32534160</v>
      </c>
    </row>
    <row r="108" spans="1:12" s="10" customFormat="1" x14ac:dyDescent="0.2">
      <c r="A108" s="58">
        <f>+'A Employer Allocation - No 158'!A109</f>
        <v>222</v>
      </c>
      <c r="B108" s="59" t="str">
        <f>'A Employer Allocation - No 158'!C109</f>
        <v>Dept of Professional &amp; Occ Reg</v>
      </c>
      <c r="C108" s="16">
        <v>79117</v>
      </c>
      <c r="D108" s="16">
        <v>0</v>
      </c>
      <c r="E108" s="16">
        <v>0</v>
      </c>
      <c r="F108" s="16">
        <v>-79117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2376414</v>
      </c>
    </row>
    <row r="109" spans="1:12" s="10" customFormat="1" x14ac:dyDescent="0.2">
      <c r="A109" s="58">
        <f>+'A Employer Allocation - No 158'!A110</f>
        <v>223</v>
      </c>
      <c r="B109" s="59" t="str">
        <f>'A Employer Allocation - No 158'!C110</f>
        <v>Dept of Health Professions</v>
      </c>
      <c r="C109" s="16">
        <v>93672</v>
      </c>
      <c r="D109" s="16">
        <v>0</v>
      </c>
      <c r="E109" s="16">
        <v>0</v>
      </c>
      <c r="F109" s="16">
        <v>-93672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2813592</v>
      </c>
    </row>
    <row r="110" spans="1:12" s="10" customFormat="1" x14ac:dyDescent="0.2">
      <c r="A110" s="58">
        <f>+'A Employer Allocation - No 158'!A111</f>
        <v>226</v>
      </c>
      <c r="B110" s="59" t="str">
        <f>'A Employer Allocation - No 158'!C111</f>
        <v>Board of Accountancy</v>
      </c>
      <c r="C110" s="16">
        <v>5839</v>
      </c>
      <c r="D110" s="16">
        <v>0</v>
      </c>
      <c r="E110" s="16">
        <v>0</v>
      </c>
      <c r="F110" s="16">
        <v>-5839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175370</v>
      </c>
    </row>
    <row r="111" spans="1:12" s="10" customFormat="1" x14ac:dyDescent="0.2">
      <c r="A111" s="58">
        <f>+'A Employer Allocation - No 158'!A112</f>
        <v>229</v>
      </c>
      <c r="B111" s="59" t="str">
        <f>'A Employer Allocation - No 158'!C112</f>
        <v xml:space="preserve">Coop Ext &amp; Agric Exp Station  </v>
      </c>
      <c r="C111" s="16">
        <v>424389</v>
      </c>
      <c r="D111" s="16">
        <v>0</v>
      </c>
      <c r="E111" s="16">
        <v>0</v>
      </c>
      <c r="F111" s="16">
        <v>-424389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12747226</v>
      </c>
    </row>
    <row r="112" spans="1:12" s="10" customFormat="1" x14ac:dyDescent="0.2">
      <c r="A112" s="58">
        <f>+'A Employer Allocation - No 158'!A113</f>
        <v>230</v>
      </c>
      <c r="B112" s="59" t="str">
        <f>'A Employer Allocation - No 158'!C113</f>
        <v>VPI &amp; SU Research Department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</row>
    <row r="113" spans="1:12" s="10" customFormat="1" x14ac:dyDescent="0.2">
      <c r="A113" s="58">
        <f>+'A Employer Allocation - No 158'!A114</f>
        <v>231</v>
      </c>
      <c r="B113" s="59" t="str">
        <f>'A Employer Allocation - No 158'!C114</f>
        <v>VPI &amp; SU Extension Department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</row>
    <row r="114" spans="1:12" s="10" customFormat="1" x14ac:dyDescent="0.2">
      <c r="A114" s="58">
        <f>+'A Employer Allocation - No 158'!A115</f>
        <v>232</v>
      </c>
      <c r="B114" s="59" t="str">
        <f>'A Employer Allocation - No 158'!C115</f>
        <v>Dept of Minority Bus Enterpris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</row>
    <row r="115" spans="1:12" s="10" customFormat="1" x14ac:dyDescent="0.2">
      <c r="A115" s="58">
        <f>+'A Employer Allocation - No 158'!A116</f>
        <v>233</v>
      </c>
      <c r="B115" s="59" t="str">
        <f>'A Employer Allocation - No 158'!C116</f>
        <v xml:space="preserve">Board of Bar Examiners        </v>
      </c>
      <c r="C115" s="16">
        <v>4050</v>
      </c>
      <c r="D115" s="16">
        <v>0</v>
      </c>
      <c r="E115" s="16">
        <v>0</v>
      </c>
      <c r="F115" s="16">
        <v>-4050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121661</v>
      </c>
    </row>
    <row r="116" spans="1:12" s="10" customFormat="1" x14ac:dyDescent="0.2">
      <c r="A116" s="58">
        <f>+'A Employer Allocation - No 158'!A117</f>
        <v>234</v>
      </c>
      <c r="B116" s="59" t="str">
        <f>'A Employer Allocation - No 158'!C117</f>
        <v>Cooper Ext &amp; Agric Res Service</v>
      </c>
      <c r="C116" s="16">
        <v>34351</v>
      </c>
      <c r="D116" s="16">
        <v>0</v>
      </c>
      <c r="E116" s="16">
        <v>0</v>
      </c>
      <c r="F116" s="16">
        <v>-34351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1031795</v>
      </c>
    </row>
    <row r="117" spans="1:12" s="10" customFormat="1" x14ac:dyDescent="0.2">
      <c r="A117" s="58">
        <f>+'A Employer Allocation - No 158'!A118</f>
        <v>236</v>
      </c>
      <c r="B117" s="59" t="str">
        <f>'A Employer Allocation - No 158'!C118</f>
        <v>Virginia Commonwealth Univ</v>
      </c>
      <c r="C117" s="16">
        <v>2801582</v>
      </c>
      <c r="D117" s="16">
        <v>0</v>
      </c>
      <c r="E117" s="16">
        <v>0</v>
      </c>
      <c r="F117" s="16">
        <v>-2801582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84150119</v>
      </c>
    </row>
    <row r="118" spans="1:12" s="10" customFormat="1" x14ac:dyDescent="0.2">
      <c r="A118" s="58">
        <f>+'A Employer Allocation - No 158'!A119</f>
        <v>238</v>
      </c>
      <c r="B118" s="59" t="str">
        <f>'A Employer Allocation - No 158'!C119</f>
        <v>Virginia Museum of Fine Arts</v>
      </c>
      <c r="C118" s="16">
        <v>84486</v>
      </c>
      <c r="D118" s="16">
        <v>0</v>
      </c>
      <c r="E118" s="16">
        <v>0</v>
      </c>
      <c r="F118" s="16">
        <v>-84486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2537687</v>
      </c>
    </row>
    <row r="119" spans="1:12" s="10" customFormat="1" x14ac:dyDescent="0.2">
      <c r="A119" s="58">
        <f>+'A Employer Allocation - No 158'!A120</f>
        <v>239</v>
      </c>
      <c r="B119" s="59" t="str">
        <f>'A Employer Allocation - No 158'!C120</f>
        <v xml:space="preserve">Frontier Culture Museum of Va </v>
      </c>
      <c r="C119" s="16">
        <v>13876</v>
      </c>
      <c r="D119" s="16">
        <v>0</v>
      </c>
      <c r="E119" s="16">
        <v>0</v>
      </c>
      <c r="F119" s="16">
        <v>-13876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416785</v>
      </c>
    </row>
    <row r="120" spans="1:12" s="10" customFormat="1" x14ac:dyDescent="0.2">
      <c r="A120" s="58">
        <f>+'A Employer Allocation - No 158'!A121</f>
        <v>241</v>
      </c>
      <c r="B120" s="59" t="str">
        <f>'A Employer Allocation - No 158'!C121</f>
        <v>Richard Bland College</v>
      </c>
      <c r="C120" s="16">
        <v>57805</v>
      </c>
      <c r="D120" s="16">
        <v>0</v>
      </c>
      <c r="E120" s="16">
        <v>0</v>
      </c>
      <c r="F120" s="16">
        <v>-57805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1736279</v>
      </c>
    </row>
    <row r="121" spans="1:12" s="10" customFormat="1" x14ac:dyDescent="0.2">
      <c r="A121" s="58">
        <f>+'A Employer Allocation - No 158'!A122</f>
        <v>242</v>
      </c>
      <c r="B121" s="59" t="str">
        <f>'A Employer Allocation - No 158'!C122</f>
        <v>Christopher Newport University</v>
      </c>
      <c r="C121" s="16">
        <v>402422</v>
      </c>
      <c r="D121" s="16">
        <v>0</v>
      </c>
      <c r="E121" s="16">
        <v>0</v>
      </c>
      <c r="F121" s="16">
        <v>-402422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12087409</v>
      </c>
    </row>
    <row r="122" spans="1:12" s="10" customFormat="1" x14ac:dyDescent="0.2">
      <c r="A122" s="58">
        <f>+'A Employer Allocation - No 158'!A123</f>
        <v>245</v>
      </c>
      <c r="B122" s="59" t="str">
        <f>'A Employer Allocation - No 158'!C123</f>
        <v>St Council of Higher Education</v>
      </c>
      <c r="C122" s="16">
        <v>19629</v>
      </c>
      <c r="D122" s="16">
        <v>0</v>
      </c>
      <c r="E122" s="16">
        <v>0</v>
      </c>
      <c r="F122" s="16">
        <v>-19629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589594</v>
      </c>
    </row>
    <row r="123" spans="1:12" s="10" customFormat="1" x14ac:dyDescent="0.2">
      <c r="A123" s="58">
        <f>+'A Employer Allocation - No 158'!A124</f>
        <v>246</v>
      </c>
      <c r="B123" s="59" t="str">
        <f>'A Employer Allocation - No 158'!C124</f>
        <v xml:space="preserve">UVA College at Wise           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</row>
    <row r="124" spans="1:12" s="10" customFormat="1" x14ac:dyDescent="0.2">
      <c r="A124" s="58">
        <f>+'A Employer Allocation - No 158'!A125</f>
        <v>247</v>
      </c>
      <c r="B124" s="59" t="str">
        <f>'A Employer Allocation - No 158'!C125</f>
        <v>George Mason University</v>
      </c>
      <c r="C124" s="16">
        <v>1681681</v>
      </c>
      <c r="D124" s="16">
        <v>0</v>
      </c>
      <c r="E124" s="16">
        <v>0</v>
      </c>
      <c r="F124" s="16">
        <v>-1681681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50512033</v>
      </c>
    </row>
    <row r="125" spans="1:12" s="10" customFormat="1" x14ac:dyDescent="0.2">
      <c r="A125" s="58">
        <f>+'A Employer Allocation - No 158'!A126</f>
        <v>261</v>
      </c>
      <c r="B125" s="59" t="str">
        <f>'A Employer Allocation - No 158'!C126</f>
        <v>Virginia Community College Sys</v>
      </c>
      <c r="C125" s="16">
        <v>112905</v>
      </c>
      <c r="D125" s="16">
        <v>0</v>
      </c>
      <c r="E125" s="16">
        <v>0</v>
      </c>
      <c r="F125" s="16">
        <v>-112905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3391279</v>
      </c>
    </row>
    <row r="126" spans="1:12" s="10" customFormat="1" x14ac:dyDescent="0.2">
      <c r="A126" s="58">
        <f>+'A Employer Allocation - No 158'!A127</f>
        <v>262</v>
      </c>
      <c r="B126" s="59" t="str">
        <f>'A Employer Allocation - No 158'!C127</f>
        <v>Dept f/Aging &amp; Rehab Services</v>
      </c>
      <c r="C126" s="16">
        <v>398277</v>
      </c>
      <c r="D126" s="16">
        <v>0</v>
      </c>
      <c r="E126" s="16">
        <v>0</v>
      </c>
      <c r="F126" s="16">
        <v>-398277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11962905</v>
      </c>
    </row>
    <row r="127" spans="1:12" s="10" customFormat="1" x14ac:dyDescent="0.2">
      <c r="A127" s="58">
        <f>+'A Employer Allocation - No 158'!A128</f>
        <v>263</v>
      </c>
      <c r="B127" s="59" t="str">
        <f>'A Employer Allocation - No 158'!C128</f>
        <v>Va Rehab Center for the Blind</v>
      </c>
      <c r="C127" s="16">
        <v>10544</v>
      </c>
      <c r="D127" s="16">
        <v>0</v>
      </c>
      <c r="E127" s="16">
        <v>0</v>
      </c>
      <c r="F127" s="16">
        <v>-10544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316708</v>
      </c>
    </row>
    <row r="128" spans="1:12" s="10" customFormat="1" x14ac:dyDescent="0.2">
      <c r="A128" s="58">
        <f>+'A Employer Allocation - No 158'!A129</f>
        <v>268</v>
      </c>
      <c r="B128" s="59" t="str">
        <f>'A Employer Allocation - No 158'!C129</f>
        <v>Va Institute of Marine Science</v>
      </c>
      <c r="C128" s="16">
        <v>146009</v>
      </c>
      <c r="D128" s="16">
        <v>0</v>
      </c>
      <c r="E128" s="16">
        <v>0</v>
      </c>
      <c r="F128" s="16">
        <v>-146009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4385624</v>
      </c>
    </row>
    <row r="129" spans="1:12" s="10" customFormat="1" x14ac:dyDescent="0.2">
      <c r="A129" s="58">
        <f>+'A Employer Allocation - No 158'!A130</f>
        <v>270</v>
      </c>
      <c r="B129" s="59" t="str">
        <f>'A Employer Allocation - No 158'!C130</f>
        <v>Va Community Coll Sys Utility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</row>
    <row r="130" spans="1:12" s="10" customFormat="1" x14ac:dyDescent="0.2">
      <c r="A130" s="58">
        <f>+'A Employer Allocation - No 158'!A131</f>
        <v>275</v>
      </c>
      <c r="B130" s="59" t="str">
        <f>'A Employer Allocation - No 158'!C131</f>
        <v>New River Community College</v>
      </c>
      <c r="C130" s="16">
        <v>63017</v>
      </c>
      <c r="D130" s="16">
        <v>0</v>
      </c>
      <c r="E130" s="16">
        <v>0</v>
      </c>
      <c r="F130" s="16">
        <v>-63017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1892809</v>
      </c>
    </row>
    <row r="131" spans="1:12" s="10" customFormat="1" x14ac:dyDescent="0.2">
      <c r="A131" s="58">
        <f>+'A Employer Allocation - No 158'!A132</f>
        <v>276</v>
      </c>
      <c r="B131" s="59" t="str">
        <f>'A Employer Allocation - No 158'!C132</f>
        <v>Southside Va Community College</v>
      </c>
      <c r="C131" s="16">
        <v>89576</v>
      </c>
      <c r="D131" s="16">
        <v>0</v>
      </c>
      <c r="E131" s="16">
        <v>0</v>
      </c>
      <c r="F131" s="16">
        <v>-89576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2690555</v>
      </c>
    </row>
    <row r="132" spans="1:12" s="10" customFormat="1" x14ac:dyDescent="0.2">
      <c r="A132" s="58">
        <f>+'A Employer Allocation - No 158'!A133</f>
        <v>277</v>
      </c>
      <c r="B132" s="59" t="str">
        <f>'A Employer Allocation - No 158'!C133</f>
        <v xml:space="preserve">Paul D Camp Community College </v>
      </c>
      <c r="C132" s="16">
        <v>32718</v>
      </c>
      <c r="D132" s="16">
        <v>0</v>
      </c>
      <c r="E132" s="16">
        <v>0</v>
      </c>
      <c r="F132" s="16">
        <v>-32718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982739</v>
      </c>
    </row>
    <row r="133" spans="1:12" s="10" customFormat="1" x14ac:dyDescent="0.2">
      <c r="A133" s="58">
        <f>+'A Employer Allocation - No 158'!A134</f>
        <v>278</v>
      </c>
      <c r="B133" s="59" t="str">
        <f>'A Employer Allocation - No 158'!C134</f>
        <v>Rappahannock Community College</v>
      </c>
      <c r="C133" s="16">
        <v>46420</v>
      </c>
      <c r="D133" s="16">
        <v>0</v>
      </c>
      <c r="E133" s="16">
        <v>0</v>
      </c>
      <c r="F133" s="16">
        <v>-46420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1394293</v>
      </c>
    </row>
    <row r="134" spans="1:12" s="10" customFormat="1" x14ac:dyDescent="0.2">
      <c r="A134" s="58">
        <f>+'A Employer Allocation - No 158'!A135</f>
        <v>279</v>
      </c>
      <c r="B134" s="59" t="str">
        <f>'A Employer Allocation - No 158'!C135</f>
        <v>Danville Community College</v>
      </c>
      <c r="C134" s="16">
        <v>68519</v>
      </c>
      <c r="D134" s="16">
        <v>0</v>
      </c>
      <c r="E134" s="16">
        <v>0</v>
      </c>
      <c r="F134" s="16">
        <v>-68519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2058073</v>
      </c>
    </row>
    <row r="135" spans="1:12" s="10" customFormat="1" x14ac:dyDescent="0.2">
      <c r="A135" s="58">
        <f>+'A Employer Allocation - No 158'!A136</f>
        <v>280</v>
      </c>
      <c r="B135" s="59" t="str">
        <f>'A Employer Allocation - No 158'!C136</f>
        <v>Northern Va Community College</v>
      </c>
      <c r="C135" s="16">
        <v>722548</v>
      </c>
      <c r="D135" s="16">
        <v>0</v>
      </c>
      <c r="E135" s="16">
        <v>0</v>
      </c>
      <c r="F135" s="16">
        <v>-722548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21702922</v>
      </c>
    </row>
    <row r="136" spans="1:12" s="10" customFormat="1" x14ac:dyDescent="0.2">
      <c r="A136" s="58">
        <f>+'A Employer Allocation - No 158'!A137</f>
        <v>282</v>
      </c>
      <c r="B136" s="59" t="str">
        <f>'A Employer Allocation - No 158'!C137</f>
        <v>Piedmont Va Community College</v>
      </c>
      <c r="C136" s="16">
        <v>87272</v>
      </c>
      <c r="D136" s="16">
        <v>0</v>
      </c>
      <c r="E136" s="16">
        <v>0</v>
      </c>
      <c r="F136" s="16">
        <v>-87272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2621348</v>
      </c>
    </row>
    <row r="137" spans="1:12" s="10" customFormat="1" x14ac:dyDescent="0.2">
      <c r="A137" s="58">
        <f>+'A Employer Allocation - No 158'!A138</f>
        <v>283</v>
      </c>
      <c r="B137" s="59" t="str">
        <f>'A Employer Allocation - No 158'!C138</f>
        <v xml:space="preserve">J Sargeant Reynolds Comm Coll </v>
      </c>
      <c r="C137" s="16">
        <v>209286</v>
      </c>
      <c r="D137" s="16">
        <v>0</v>
      </c>
      <c r="E137" s="16">
        <v>0</v>
      </c>
      <c r="F137" s="16">
        <v>-209286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6286247</v>
      </c>
    </row>
    <row r="138" spans="1:12" s="10" customFormat="1" x14ac:dyDescent="0.2">
      <c r="A138" s="58">
        <f>+'A Employer Allocation - No 158'!A139</f>
        <v>284</v>
      </c>
      <c r="B138" s="59" t="str">
        <f>'A Employer Allocation - No 158'!C139</f>
        <v>Eastern Shore Community Coll</v>
      </c>
      <c r="C138" s="16">
        <v>27344</v>
      </c>
      <c r="D138" s="16">
        <v>0</v>
      </c>
      <c r="E138" s="16">
        <v>0</v>
      </c>
      <c r="F138" s="16">
        <v>-27344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821325</v>
      </c>
    </row>
    <row r="139" spans="1:12" s="10" customFormat="1" x14ac:dyDescent="0.2">
      <c r="A139" s="58">
        <f>+'A Employer Allocation - No 158'!A140</f>
        <v>285</v>
      </c>
      <c r="B139" s="59" t="str">
        <f>'A Employer Allocation - No 158'!C140</f>
        <v xml:space="preserve">Patrick Henry Comm Coll       </v>
      </c>
      <c r="C139" s="16">
        <v>87889</v>
      </c>
      <c r="D139" s="16">
        <v>0</v>
      </c>
      <c r="E139" s="16">
        <v>0</v>
      </c>
      <c r="F139" s="16">
        <v>-87889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2639900</v>
      </c>
    </row>
    <row r="140" spans="1:12" s="10" customFormat="1" x14ac:dyDescent="0.2">
      <c r="A140" s="58">
        <f>+'A Employer Allocation - No 158'!A141</f>
        <v>286</v>
      </c>
      <c r="B140" s="59" t="str">
        <f>'A Employer Allocation - No 158'!C141</f>
        <v>Va Western Community College</v>
      </c>
      <c r="C140" s="16">
        <v>122308</v>
      </c>
      <c r="D140" s="16">
        <v>0</v>
      </c>
      <c r="E140" s="16">
        <v>0</v>
      </c>
      <c r="F140" s="16">
        <v>-122308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3673718</v>
      </c>
    </row>
    <row r="141" spans="1:12" s="10" customFormat="1" x14ac:dyDescent="0.2">
      <c r="A141" s="58">
        <f>+'A Employer Allocation - No 158'!A142</f>
        <v>287</v>
      </c>
      <c r="B141" s="59" t="str">
        <f>'A Employer Allocation - No 158'!C142</f>
        <v xml:space="preserve">Dabney S Lancaster Comm Coll  </v>
      </c>
      <c r="C141" s="16">
        <v>35948</v>
      </c>
      <c r="D141" s="16">
        <v>0</v>
      </c>
      <c r="E141" s="16">
        <v>0</v>
      </c>
      <c r="F141" s="16">
        <v>-35948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1079757</v>
      </c>
    </row>
    <row r="142" spans="1:12" s="10" customFormat="1" x14ac:dyDescent="0.2">
      <c r="A142" s="58">
        <f>+'A Employer Allocation - No 158'!A143</f>
        <v>288</v>
      </c>
      <c r="B142" s="59" t="str">
        <f>'A Employer Allocation - No 158'!C143</f>
        <v>Wytheville Community College</v>
      </c>
      <c r="C142" s="16">
        <v>59255</v>
      </c>
      <c r="D142" s="16">
        <v>0</v>
      </c>
      <c r="E142" s="16">
        <v>0</v>
      </c>
      <c r="F142" s="16">
        <v>-59255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1779829</v>
      </c>
    </row>
    <row r="143" spans="1:12" s="10" customFormat="1" x14ac:dyDescent="0.2">
      <c r="A143" s="58">
        <f>+'A Employer Allocation - No 158'!A144</f>
        <v>290</v>
      </c>
      <c r="B143" s="59" t="str">
        <f>'A Employer Allocation - No 158'!C144</f>
        <v>John Tyler Community College</v>
      </c>
      <c r="C143" s="16">
        <v>136317</v>
      </c>
      <c r="D143" s="16">
        <v>0</v>
      </c>
      <c r="E143" s="16">
        <v>0</v>
      </c>
      <c r="F143" s="16">
        <v>-136317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4094502</v>
      </c>
    </row>
    <row r="144" spans="1:12" s="10" customFormat="1" x14ac:dyDescent="0.2">
      <c r="A144" s="58">
        <f>+'A Employer Allocation - No 158'!A145</f>
        <v>291</v>
      </c>
      <c r="B144" s="59" t="str">
        <f>'A Employer Allocation - No 158'!C145</f>
        <v>Blue Ridge Community College</v>
      </c>
      <c r="C144" s="16">
        <v>87668</v>
      </c>
      <c r="D144" s="16">
        <v>0</v>
      </c>
      <c r="E144" s="16">
        <v>0</v>
      </c>
      <c r="F144" s="16">
        <v>-87668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2633237</v>
      </c>
    </row>
    <row r="145" spans="1:12" s="10" customFormat="1" x14ac:dyDescent="0.2">
      <c r="A145" s="58">
        <f>+'A Employer Allocation - No 158'!A146</f>
        <v>292</v>
      </c>
      <c r="B145" s="59" t="str">
        <f>'A Employer Allocation - No 158'!C146</f>
        <v>Central Va Community College</v>
      </c>
      <c r="C145" s="16">
        <v>68064</v>
      </c>
      <c r="D145" s="16">
        <v>0</v>
      </c>
      <c r="E145" s="16">
        <v>0</v>
      </c>
      <c r="F145" s="16">
        <v>-68064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2044418</v>
      </c>
    </row>
    <row r="146" spans="1:12" s="10" customFormat="1" x14ac:dyDescent="0.2">
      <c r="A146" s="58">
        <f>+'A Employer Allocation - No 158'!A147</f>
        <v>293</v>
      </c>
      <c r="B146" s="59" t="str">
        <f>'A Employer Allocation - No 158'!C147</f>
        <v>Thomas Nelson Comm College</v>
      </c>
      <c r="C146" s="16">
        <v>177683</v>
      </c>
      <c r="D146" s="16">
        <v>0</v>
      </c>
      <c r="E146" s="16">
        <v>0</v>
      </c>
      <c r="F146" s="16">
        <v>-177683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5337014</v>
      </c>
    </row>
    <row r="147" spans="1:12" s="10" customFormat="1" x14ac:dyDescent="0.2">
      <c r="A147" s="58">
        <f>+'A Employer Allocation - No 158'!A148</f>
        <v>294</v>
      </c>
      <c r="B147" s="59" t="str">
        <f>'A Employer Allocation - No 158'!C148</f>
        <v>Southwest Virginia Comm Coll</v>
      </c>
      <c r="C147" s="16">
        <v>67887</v>
      </c>
      <c r="D147" s="16">
        <v>0</v>
      </c>
      <c r="E147" s="16">
        <v>0</v>
      </c>
      <c r="F147" s="16">
        <v>-67887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2039092</v>
      </c>
    </row>
    <row r="148" spans="1:12" s="10" customFormat="1" x14ac:dyDescent="0.2">
      <c r="A148" s="58">
        <f>+'A Employer Allocation - No 158'!A149</f>
        <v>295</v>
      </c>
      <c r="B148" s="59" t="str">
        <f>'A Employer Allocation - No 158'!C149</f>
        <v xml:space="preserve">Tidewater Community College   </v>
      </c>
      <c r="C148" s="16">
        <v>443159</v>
      </c>
      <c r="D148" s="16">
        <v>0</v>
      </c>
      <c r="E148" s="16">
        <v>0</v>
      </c>
      <c r="F148" s="16">
        <v>-443159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13311010</v>
      </c>
    </row>
    <row r="149" spans="1:12" s="10" customFormat="1" x14ac:dyDescent="0.2">
      <c r="A149" s="58">
        <f>+'A Employer Allocation - No 158'!A150</f>
        <v>296</v>
      </c>
      <c r="B149" s="59" t="str">
        <f>'A Employer Allocation - No 158'!C150</f>
        <v>VA Highlands Community College</v>
      </c>
      <c r="C149" s="16">
        <v>60615</v>
      </c>
      <c r="D149" s="16">
        <v>0</v>
      </c>
      <c r="E149" s="16">
        <v>0</v>
      </c>
      <c r="F149" s="16">
        <v>-60615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1820677</v>
      </c>
    </row>
    <row r="150" spans="1:12" s="10" customFormat="1" x14ac:dyDescent="0.2">
      <c r="A150" s="58">
        <f>+'A Employer Allocation - No 158'!A151</f>
        <v>297</v>
      </c>
      <c r="B150" s="59" t="str">
        <f>'A Employer Allocation - No 158'!C151</f>
        <v>Germanna Community College</v>
      </c>
      <c r="C150" s="16">
        <v>104491</v>
      </c>
      <c r="D150" s="16">
        <v>0</v>
      </c>
      <c r="E150" s="16">
        <v>0</v>
      </c>
      <c r="F150" s="16">
        <v>-104491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3138548</v>
      </c>
    </row>
    <row r="151" spans="1:12" s="10" customFormat="1" x14ac:dyDescent="0.2">
      <c r="A151" s="58">
        <f>+'A Employer Allocation - No 158'!A152</f>
        <v>298</v>
      </c>
      <c r="B151" s="59" t="str">
        <f>'A Employer Allocation - No 158'!C152</f>
        <v>Lord Fairfax Community College</v>
      </c>
      <c r="C151" s="16">
        <v>115442</v>
      </c>
      <c r="D151" s="16">
        <v>0</v>
      </c>
      <c r="E151" s="16">
        <v>0</v>
      </c>
      <c r="F151" s="16">
        <v>-115442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3467481</v>
      </c>
    </row>
    <row r="152" spans="1:12" s="10" customFormat="1" x14ac:dyDescent="0.2">
      <c r="A152" s="58">
        <f>+'A Employer Allocation - No 158'!A153</f>
        <v>299</v>
      </c>
      <c r="B152" s="59" t="str">
        <f>'A Employer Allocation - No 158'!C153</f>
        <v>Mountain Empire Community Coll</v>
      </c>
      <c r="C152" s="16">
        <v>61692</v>
      </c>
      <c r="D152" s="16">
        <v>0</v>
      </c>
      <c r="E152" s="16">
        <v>0</v>
      </c>
      <c r="F152" s="16">
        <v>-61692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1853032</v>
      </c>
    </row>
    <row r="153" spans="1:12" s="10" customFormat="1" x14ac:dyDescent="0.2">
      <c r="A153" s="58">
        <f>+'A Employer Allocation - No 158'!A154</f>
        <v>301</v>
      </c>
      <c r="B153" s="59" t="str">
        <f>'A Employer Allocation - No 158'!C154</f>
        <v>Dept of Agri &amp; Cons Services</v>
      </c>
      <c r="C153" s="16">
        <v>215937</v>
      </c>
      <c r="D153" s="16">
        <v>0</v>
      </c>
      <c r="E153" s="16">
        <v>0</v>
      </c>
      <c r="F153" s="16">
        <v>-215937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6486022</v>
      </c>
    </row>
    <row r="154" spans="1:12" s="10" customFormat="1" x14ac:dyDescent="0.2">
      <c r="A154" s="58">
        <f>+'A Employer Allocation - No 158'!A155</f>
        <v>305</v>
      </c>
      <c r="B154" s="59" t="str">
        <f>'A Employer Allocation - No 158'!C155</f>
        <v>State Milk Commission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</row>
    <row r="155" spans="1:12" s="10" customFormat="1" x14ac:dyDescent="0.2">
      <c r="A155" s="58">
        <f>+'A Employer Allocation - No 158'!A156</f>
        <v>310</v>
      </c>
      <c r="B155" s="59" t="str">
        <f>'A Employer Allocation - No 158'!C156</f>
        <v>Va Economic Dev Partnership</v>
      </c>
      <c r="C155" s="16">
        <v>51353</v>
      </c>
      <c r="D155" s="16">
        <v>0</v>
      </c>
      <c r="E155" s="16">
        <v>0</v>
      </c>
      <c r="F155" s="16">
        <v>-51353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1542480</v>
      </c>
    </row>
    <row r="156" spans="1:12" s="10" customFormat="1" x14ac:dyDescent="0.2">
      <c r="A156" s="58">
        <f>+'A Employer Allocation - No 158'!A157</f>
        <v>311</v>
      </c>
      <c r="B156" s="59" t="str">
        <f>'A Employer Allocation - No 158'!C157</f>
        <v>Va National Defense Industrial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</row>
    <row r="157" spans="1:12" s="10" customFormat="1" x14ac:dyDescent="0.2">
      <c r="A157" s="58">
        <f>+'A Employer Allocation - No 158'!A158</f>
        <v>319</v>
      </c>
      <c r="B157" s="59" t="str">
        <f>'A Employer Allocation - No 158'!C158</f>
        <v xml:space="preserve">Chippokes Plantation Farm Fd  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</row>
    <row r="158" spans="1:12" s="10" customFormat="1" x14ac:dyDescent="0.2">
      <c r="A158" s="58">
        <f>+'A Employer Allocation - No 158'!A159</f>
        <v>320</v>
      </c>
      <c r="B158" s="59" t="str">
        <f>'A Employer Allocation - No 158'!C159</f>
        <v xml:space="preserve">Virginia Tourism Authority    </v>
      </c>
      <c r="C158" s="16">
        <v>31690</v>
      </c>
      <c r="D158" s="16">
        <v>0</v>
      </c>
      <c r="E158" s="16">
        <v>0</v>
      </c>
      <c r="F158" s="16">
        <v>-31690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951870</v>
      </c>
    </row>
    <row r="159" spans="1:12" s="10" customFormat="1" x14ac:dyDescent="0.2">
      <c r="A159" s="58">
        <f>+'A Employer Allocation - No 158'!A160</f>
        <v>325</v>
      </c>
      <c r="B159" s="59" t="str">
        <f>'A Employer Allocation - No 158'!C160</f>
        <v>Dept of Business Assistance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</row>
    <row r="160" spans="1:12" s="10" customFormat="1" x14ac:dyDescent="0.2">
      <c r="A160" s="58">
        <f>+'A Employer Allocation - No 158'!A161</f>
        <v>326</v>
      </c>
      <c r="B160" s="59" t="str">
        <f>'A Employer Allocation - No 158'!C161</f>
        <v xml:space="preserve">Off of Workforce Development  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</row>
    <row r="161" spans="1:12" s="10" customFormat="1" x14ac:dyDescent="0.2">
      <c r="A161" s="58">
        <f>+'A Employer Allocation - No 158'!A162</f>
        <v>330</v>
      </c>
      <c r="B161" s="59" t="str">
        <f>'A Employer Allocation - No 158'!C162</f>
        <v>Virginia-Israel Advisory Board</v>
      </c>
      <c r="C161" s="16">
        <v>533</v>
      </c>
      <c r="D161" s="16">
        <v>0</v>
      </c>
      <c r="E161" s="16">
        <v>0</v>
      </c>
      <c r="F161" s="16">
        <v>-533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16016</v>
      </c>
    </row>
    <row r="162" spans="1:12" s="10" customFormat="1" x14ac:dyDescent="0.2">
      <c r="A162" s="58">
        <f>+'A Employer Allocation - No 158'!A163</f>
        <v>350</v>
      </c>
      <c r="B162" s="59" t="str">
        <f>'A Employer Allocation - No 158'!C163</f>
        <v>Dept Small Bus/Supplier Div</v>
      </c>
      <c r="C162" s="16">
        <v>13576</v>
      </c>
      <c r="D162" s="16">
        <v>0</v>
      </c>
      <c r="E162" s="16">
        <v>0</v>
      </c>
      <c r="F162" s="16">
        <v>-13576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407784</v>
      </c>
    </row>
    <row r="163" spans="1:12" s="10" customFormat="1" x14ac:dyDescent="0.2">
      <c r="A163" s="58">
        <f>+'A Employer Allocation - No 158'!A164</f>
        <v>360</v>
      </c>
      <c r="B163" s="59" t="str">
        <f>'A Employer Allocation - No 158'!C164</f>
        <v>Fort Monroe Authority</v>
      </c>
      <c r="C163" s="16">
        <v>9613</v>
      </c>
      <c r="D163" s="16">
        <v>0</v>
      </c>
      <c r="E163" s="16">
        <v>0</v>
      </c>
      <c r="F163" s="16">
        <v>-9613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288745</v>
      </c>
    </row>
    <row r="164" spans="1:12" s="10" customFormat="1" x14ac:dyDescent="0.2">
      <c r="A164" s="58">
        <f>+'A Employer Allocation - No 158'!A165</f>
        <v>400</v>
      </c>
      <c r="B164" s="59" t="str">
        <f>'A Employer Allocation - No 158'!C165</f>
        <v>Jamestown-Yorktown Commemor</v>
      </c>
      <c r="C164" s="16">
        <v>1359</v>
      </c>
      <c r="D164" s="16">
        <v>0</v>
      </c>
      <c r="E164" s="16">
        <v>0</v>
      </c>
      <c r="F164" s="16">
        <v>-1359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40808</v>
      </c>
    </row>
    <row r="165" spans="1:12" s="10" customFormat="1" x14ac:dyDescent="0.2">
      <c r="A165" s="58">
        <f>+'A Employer Allocation - No 158'!A166</f>
        <v>402</v>
      </c>
      <c r="B165" s="59" t="str">
        <f>'A Employer Allocation - No 158'!C166</f>
        <v>Marine Resources Commission</v>
      </c>
      <c r="C165" s="16">
        <v>75289</v>
      </c>
      <c r="D165" s="16">
        <v>0</v>
      </c>
      <c r="E165" s="16">
        <v>0</v>
      </c>
      <c r="F165" s="16">
        <v>-75289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2261427</v>
      </c>
    </row>
    <row r="166" spans="1:12" s="10" customFormat="1" x14ac:dyDescent="0.2">
      <c r="A166" s="58">
        <f>+'A Employer Allocation - No 158'!A167</f>
        <v>403</v>
      </c>
      <c r="B166" s="59" t="str">
        <f>'A Employer Allocation - No 158'!C167</f>
        <v>Dept Game and Inland Fisheries</v>
      </c>
      <c r="C166" s="16">
        <v>229244</v>
      </c>
      <c r="D166" s="16">
        <v>0</v>
      </c>
      <c r="E166" s="16">
        <v>0</v>
      </c>
      <c r="F166" s="16">
        <v>-229244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6885732</v>
      </c>
    </row>
    <row r="167" spans="1:12" s="10" customFormat="1" x14ac:dyDescent="0.2">
      <c r="A167" s="58">
        <f>+'A Employer Allocation - No 158'!A168</f>
        <v>405</v>
      </c>
      <c r="B167" s="59" t="str">
        <f>'A Employer Allocation - No 158'!C168</f>
        <v>Virginia Racing Commission</v>
      </c>
      <c r="C167" s="16">
        <v>915</v>
      </c>
      <c r="D167" s="16">
        <v>0</v>
      </c>
      <c r="E167" s="16">
        <v>0</v>
      </c>
      <c r="F167" s="16">
        <v>-915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27487</v>
      </c>
    </row>
    <row r="168" spans="1:12" s="10" customFormat="1" x14ac:dyDescent="0.2">
      <c r="A168" s="58">
        <f>+'A Employer Allocation - No 158'!A169</f>
        <v>407</v>
      </c>
      <c r="B168" s="59" t="str">
        <f>'A Employer Allocation - No 158'!C169</f>
        <v>Virginia Port Authority</v>
      </c>
      <c r="C168" s="16">
        <v>1694</v>
      </c>
      <c r="D168" s="16">
        <v>0</v>
      </c>
      <c r="E168" s="16">
        <v>0</v>
      </c>
      <c r="F168" s="16">
        <v>-1694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50880</v>
      </c>
    </row>
    <row r="169" spans="1:12" s="10" customFormat="1" x14ac:dyDescent="0.2">
      <c r="A169" s="58">
        <f>+'A Employer Allocation - No 158'!A170</f>
        <v>408</v>
      </c>
      <c r="B169" s="59" t="str">
        <f>'A Employer Allocation - No 158'!C170</f>
        <v>Chesapeake Bay Local Asst Dept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</row>
    <row r="170" spans="1:12" s="10" customFormat="1" x14ac:dyDescent="0.2">
      <c r="A170" s="58">
        <f>+'A Employer Allocation - No 158'!A171</f>
        <v>409</v>
      </c>
      <c r="B170" s="59" t="str">
        <f>'A Employer Allocation - No 158'!C171</f>
        <v xml:space="preserve">Dept Mines Minerals &amp; Energy  </v>
      </c>
      <c r="C170" s="16">
        <v>99174</v>
      </c>
      <c r="D170" s="16">
        <v>0</v>
      </c>
      <c r="E170" s="16">
        <v>0</v>
      </c>
      <c r="F170" s="16">
        <v>-99174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2978857</v>
      </c>
    </row>
    <row r="171" spans="1:12" s="10" customFormat="1" x14ac:dyDescent="0.2">
      <c r="A171" s="58">
        <f>+'A Employer Allocation - No 158'!A172</f>
        <v>411</v>
      </c>
      <c r="B171" s="59" t="str">
        <f>'A Employer Allocation - No 158'!C172</f>
        <v xml:space="preserve">Dept of Forestry              </v>
      </c>
      <c r="C171" s="16">
        <v>125372</v>
      </c>
      <c r="D171" s="16">
        <v>0</v>
      </c>
      <c r="E171" s="16">
        <v>0</v>
      </c>
      <c r="F171" s="16">
        <v>-125372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3765761</v>
      </c>
    </row>
    <row r="172" spans="1:12" s="10" customFormat="1" x14ac:dyDescent="0.2">
      <c r="A172" s="58">
        <f>+'A Employer Allocation - No 158'!A173</f>
        <v>413</v>
      </c>
      <c r="B172" s="59" t="str">
        <f>'A Employer Allocation - No 158'!C173</f>
        <v>Comm on Va Alcohol Saf Act Pro</v>
      </c>
      <c r="C172" s="16">
        <v>4106</v>
      </c>
      <c r="D172" s="16">
        <v>0</v>
      </c>
      <c r="E172" s="16">
        <v>0</v>
      </c>
      <c r="F172" s="16">
        <v>-4106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123325</v>
      </c>
    </row>
    <row r="173" spans="1:12" s="10" customFormat="1" x14ac:dyDescent="0.2">
      <c r="A173" s="58">
        <f>+'A Employer Allocation - No 158'!A174</f>
        <v>417</v>
      </c>
      <c r="B173" s="59" t="str">
        <f>'A Employer Allocation - No 158'!C174</f>
        <v xml:space="preserve">Gunston Hall                  </v>
      </c>
      <c r="C173" s="16">
        <v>1811</v>
      </c>
      <c r="D173" s="16">
        <v>0</v>
      </c>
      <c r="E173" s="16">
        <v>0</v>
      </c>
      <c r="F173" s="16">
        <v>-1811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54382</v>
      </c>
    </row>
    <row r="174" spans="1:12" s="10" customFormat="1" x14ac:dyDescent="0.2">
      <c r="A174" s="58">
        <f>+'A Employer Allocation - No 158'!A175</f>
        <v>423</v>
      </c>
      <c r="B174" s="59" t="str">
        <f>'A Employer Allocation - No 158'!C175</f>
        <v>Dept of Historic Resources</v>
      </c>
      <c r="C174" s="16">
        <v>15803</v>
      </c>
      <c r="D174" s="16">
        <v>0</v>
      </c>
      <c r="E174" s="16">
        <v>0</v>
      </c>
      <c r="F174" s="16">
        <v>-15803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474677</v>
      </c>
    </row>
    <row r="175" spans="1:12" s="10" customFormat="1" x14ac:dyDescent="0.2">
      <c r="A175" s="58">
        <f>+'A Employer Allocation - No 158'!A176</f>
        <v>425</v>
      </c>
      <c r="B175" s="59" t="str">
        <f>'A Employer Allocation - No 158'!C176</f>
        <v>Jamestown-Yorktown Foundation</v>
      </c>
      <c r="C175" s="16">
        <v>53863</v>
      </c>
      <c r="D175" s="16">
        <v>0</v>
      </c>
      <c r="E175" s="16">
        <v>0</v>
      </c>
      <c r="F175" s="16">
        <v>-53863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1617856</v>
      </c>
    </row>
    <row r="176" spans="1:12" s="10" customFormat="1" x14ac:dyDescent="0.2">
      <c r="A176" s="58">
        <f>+'A Employer Allocation - No 158'!A177</f>
        <v>440</v>
      </c>
      <c r="B176" s="59" t="str">
        <f>'A Employer Allocation - No 158'!C177</f>
        <v>Dept of Environmental Quality</v>
      </c>
      <c r="C176" s="16">
        <v>389731</v>
      </c>
      <c r="D176" s="16">
        <v>0</v>
      </c>
      <c r="E176" s="16">
        <v>0</v>
      </c>
      <c r="F176" s="16">
        <v>-389731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11706215</v>
      </c>
    </row>
    <row r="177" spans="1:12" s="10" customFormat="1" x14ac:dyDescent="0.2">
      <c r="A177" s="58">
        <f>+'A Employer Allocation - No 158'!A178</f>
        <v>450</v>
      </c>
      <c r="B177" s="59" t="str">
        <f>'A Employer Allocation - No 158'!C178</f>
        <v>Gov Adv Cncl Self-Det &amp; Fed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</row>
    <row r="178" spans="1:12" s="10" customFormat="1" x14ac:dyDescent="0.2">
      <c r="A178" s="58">
        <f>+'A Employer Allocation - No 158'!A179</f>
        <v>451</v>
      </c>
      <c r="B178" s="59" t="str">
        <f>'A Employer Allocation - No 158'!C179</f>
        <v xml:space="preserve">Govs Comm On Comp &amp; Equit Tax 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</row>
    <row r="179" spans="1:12" s="10" customFormat="1" x14ac:dyDescent="0.2">
      <c r="A179" s="58">
        <f>+'A Employer Allocation - No 158'!A180</f>
        <v>452</v>
      </c>
      <c r="B179" s="59" t="str">
        <f>'A Employer Allocation - No 158'!C180</f>
        <v xml:space="preserve">Govs Comm On Env Stewardship  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</row>
    <row r="180" spans="1:12" s="10" customFormat="1" x14ac:dyDescent="0.2">
      <c r="A180" s="58">
        <f>+'A Employer Allocation - No 158'!A181</f>
        <v>453</v>
      </c>
      <c r="B180" s="59" t="str">
        <f>'A Employer Allocation - No 158'!C181</f>
        <v xml:space="preserve">Govs Comm on Phy Fitness &amp; Sp 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</row>
    <row r="181" spans="1:12" s="10" customFormat="1" x14ac:dyDescent="0.2">
      <c r="A181" s="58">
        <f>+'A Employer Allocation - No 158'!A182</f>
        <v>454</v>
      </c>
      <c r="B181" s="59" t="str">
        <f>'A Employer Allocation - No 158'!C182</f>
        <v>Secretary of Veterans Affairs and Homeland Security</v>
      </c>
      <c r="C181" s="16">
        <v>1070</v>
      </c>
      <c r="D181" s="16">
        <v>0</v>
      </c>
      <c r="E181" s="16">
        <v>0</v>
      </c>
      <c r="F181" s="16">
        <v>-1070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32137</v>
      </c>
    </row>
    <row r="182" spans="1:12" s="113" customFormat="1" x14ac:dyDescent="0.2">
      <c r="A182" s="58">
        <f>+'A Employer Allocation - No 158'!A183</f>
        <v>501</v>
      </c>
      <c r="B182" s="58" t="str">
        <f>'A Employer Allocation - No 158'!C183</f>
        <v>Dept of Transportation</v>
      </c>
      <c r="C182" s="60">
        <v>3890995</v>
      </c>
      <c r="D182" s="60">
        <v>0</v>
      </c>
      <c r="E182" s="60">
        <v>0</v>
      </c>
      <c r="F182" s="60">
        <v>-3890995</v>
      </c>
      <c r="G182" s="60">
        <v>0</v>
      </c>
      <c r="H182" s="60">
        <v>0</v>
      </c>
      <c r="I182" s="60">
        <v>0</v>
      </c>
      <c r="J182" s="60">
        <v>0</v>
      </c>
      <c r="K182" s="60">
        <v>0</v>
      </c>
      <c r="L182" s="60">
        <v>116872366</v>
      </c>
    </row>
    <row r="183" spans="1:12" s="10" customFormat="1" x14ac:dyDescent="0.2">
      <c r="A183" s="58">
        <f>+'A Employer Allocation - No 158'!A184</f>
        <v>502</v>
      </c>
      <c r="B183" s="59" t="str">
        <f>'A Employer Allocation - No 158'!C184</f>
        <v>Central Garage</v>
      </c>
      <c r="C183" s="16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</row>
    <row r="184" spans="1:12" s="10" customFormat="1" x14ac:dyDescent="0.2">
      <c r="A184" s="58">
        <f>+'A Employer Allocation - No 158'!A185</f>
        <v>505</v>
      </c>
      <c r="B184" s="59" t="str">
        <f>'A Employer Allocation - No 158'!C185</f>
        <v>Dept of Rail &amp; Public Trans</v>
      </c>
      <c r="C184" s="16">
        <v>26447</v>
      </c>
      <c r="D184" s="16">
        <v>0</v>
      </c>
      <c r="E184" s="16">
        <v>0</v>
      </c>
      <c r="F184" s="16">
        <v>-26447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794366</v>
      </c>
    </row>
    <row r="185" spans="1:12" s="10" customFormat="1" x14ac:dyDescent="0.2">
      <c r="A185" s="58">
        <f>+'A Employer Allocation - No 158'!A186</f>
        <v>506</v>
      </c>
      <c r="B185" s="59" t="str">
        <f>'A Employer Allocation - No 158'!C186</f>
        <v>Motor Vehicle Dealer Board</v>
      </c>
      <c r="C185" s="16">
        <v>11427</v>
      </c>
      <c r="D185" s="16">
        <v>0</v>
      </c>
      <c r="E185" s="16">
        <v>0</v>
      </c>
      <c r="F185" s="16">
        <v>-11427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343231</v>
      </c>
    </row>
    <row r="186" spans="1:12" s="10" customFormat="1" x14ac:dyDescent="0.2">
      <c r="A186" s="58">
        <f>+'A Employer Allocation - No 158'!A187</f>
        <v>507</v>
      </c>
      <c r="B186" s="59" t="str">
        <f>'A Employer Allocation - No 158'!C187</f>
        <v>BRD Towing and Recovery Operator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</row>
    <row r="187" spans="1:12" s="10" customFormat="1" x14ac:dyDescent="0.2">
      <c r="A187" s="58">
        <f>+'A Employer Allocation - No 158'!A188</f>
        <v>601</v>
      </c>
      <c r="B187" s="59" t="str">
        <f>'A Employer Allocation - No 158'!C188</f>
        <v>Dept of Health</v>
      </c>
      <c r="C187" s="16">
        <v>1469492</v>
      </c>
      <c r="D187" s="16">
        <v>0</v>
      </c>
      <c r="E187" s="16">
        <v>0</v>
      </c>
      <c r="F187" s="16">
        <v>-1469492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44138616</v>
      </c>
    </row>
    <row r="188" spans="1:12" s="10" customFormat="1" x14ac:dyDescent="0.2">
      <c r="A188" s="58">
        <f>+'A Employer Allocation - No 158'!A189</f>
        <v>602</v>
      </c>
      <c r="B188" s="59" t="str">
        <f>'A Employer Allocation - No 158'!C189</f>
        <v>Dept of Medical Asst Services</v>
      </c>
      <c r="C188" s="16">
        <v>190892</v>
      </c>
      <c r="D188" s="16">
        <v>0</v>
      </c>
      <c r="E188" s="16">
        <v>0</v>
      </c>
      <c r="F188" s="16">
        <v>-190892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5733751</v>
      </c>
    </row>
    <row r="189" spans="1:12" s="10" customFormat="1" x14ac:dyDescent="0.2">
      <c r="A189" s="58">
        <f>+'A Employer Allocation - No 158'!A190</f>
        <v>606</v>
      </c>
      <c r="B189" s="59" t="str">
        <f>'A Employer Allocation - No 158'!C190</f>
        <v>Va Bd for People With Disabil</v>
      </c>
      <c r="C189" s="16">
        <v>3715</v>
      </c>
      <c r="D189" s="16">
        <v>0</v>
      </c>
      <c r="E189" s="16">
        <v>0</v>
      </c>
      <c r="F189" s="16">
        <v>-3715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111600</v>
      </c>
    </row>
    <row r="190" spans="1:12" s="10" customFormat="1" x14ac:dyDescent="0.2">
      <c r="A190" s="58">
        <f>+'A Employer Allocation - No 158'!A191</f>
        <v>701</v>
      </c>
      <c r="B190" s="59" t="str">
        <f>'A Employer Allocation - No 158'!C191</f>
        <v>Dept of Corrections</v>
      </c>
      <c r="C190" s="16">
        <v>158170</v>
      </c>
      <c r="D190" s="16">
        <v>0</v>
      </c>
      <c r="E190" s="16">
        <v>0</v>
      </c>
      <c r="F190" s="16">
        <v>-158170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4750889</v>
      </c>
    </row>
    <row r="191" spans="1:12" s="10" customFormat="1" x14ac:dyDescent="0.2">
      <c r="A191" s="58">
        <f>+'A Employer Allocation - No 158'!A192</f>
        <v>702</v>
      </c>
      <c r="B191" s="59" t="str">
        <f>'A Employer Allocation - No 158'!C192</f>
        <v>Dept f/t Blind &amp; Vision Impair</v>
      </c>
      <c r="C191" s="16">
        <v>110128</v>
      </c>
      <c r="D191" s="16">
        <v>0</v>
      </c>
      <c r="E191" s="16">
        <v>0</v>
      </c>
      <c r="F191" s="16">
        <v>-110128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3307883</v>
      </c>
    </row>
    <row r="192" spans="1:12" s="10" customFormat="1" x14ac:dyDescent="0.2">
      <c r="A192" s="58">
        <f>+'A Employer Allocation - No 158'!A193</f>
        <v>703</v>
      </c>
      <c r="B192" s="59" t="str">
        <f>'A Employer Allocation - No 158'!C193</f>
        <v>Central State Hospital</v>
      </c>
      <c r="C192" s="16">
        <v>332009</v>
      </c>
      <c r="D192" s="16">
        <v>0</v>
      </c>
      <c r="E192" s="16">
        <v>0</v>
      </c>
      <c r="F192" s="16">
        <v>-332009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9972427</v>
      </c>
    </row>
    <row r="193" spans="1:12" s="10" customFormat="1" x14ac:dyDescent="0.2">
      <c r="A193" s="58">
        <f>+'A Employer Allocation - No 158'!A194</f>
        <v>704</v>
      </c>
      <c r="B193" s="59" t="str">
        <f>'A Employer Allocation - No 158'!C194</f>
        <v>Eastern State Hospital</v>
      </c>
      <c r="C193" s="16">
        <v>294763</v>
      </c>
      <c r="D193" s="16">
        <v>0</v>
      </c>
      <c r="E193" s="16">
        <v>0</v>
      </c>
      <c r="F193" s="16">
        <v>-294763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8853676</v>
      </c>
    </row>
    <row r="194" spans="1:12" s="10" customFormat="1" x14ac:dyDescent="0.2">
      <c r="A194" s="58">
        <f>+'A Employer Allocation - No 158'!A195</f>
        <v>705</v>
      </c>
      <c r="B194" s="59" t="str">
        <f>'A Employer Allocation - No 158'!C195</f>
        <v>Southwestern Va Ment Hlth Inst</v>
      </c>
      <c r="C194" s="16">
        <v>231362</v>
      </c>
      <c r="D194" s="16">
        <v>0</v>
      </c>
      <c r="E194" s="16">
        <v>0</v>
      </c>
      <c r="F194" s="16">
        <v>-231362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6949349</v>
      </c>
    </row>
    <row r="195" spans="1:12" s="10" customFormat="1" x14ac:dyDescent="0.2">
      <c r="A195" s="58">
        <f>+'A Employer Allocation - No 158'!A196</f>
        <v>706</v>
      </c>
      <c r="B195" s="59" t="str">
        <f>'A Employer Allocation - No 158'!C196</f>
        <v>Western State Hospital</v>
      </c>
      <c r="C195" s="16">
        <v>297324</v>
      </c>
      <c r="D195" s="16">
        <v>0</v>
      </c>
      <c r="E195" s="16">
        <v>0</v>
      </c>
      <c r="F195" s="16">
        <v>-297324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8930611</v>
      </c>
    </row>
    <row r="196" spans="1:12" s="10" customFormat="1" x14ac:dyDescent="0.2">
      <c r="A196" s="58">
        <f>+'A Employer Allocation - No 158'!A197</f>
        <v>707</v>
      </c>
      <c r="B196" s="59" t="str">
        <f>'A Employer Allocation - No 158'!C197</f>
        <v>Central Virginia Training Ctr</v>
      </c>
      <c r="C196" s="16">
        <v>291004</v>
      </c>
      <c r="D196" s="16">
        <v>0</v>
      </c>
      <c r="E196" s="16">
        <v>0</v>
      </c>
      <c r="F196" s="16">
        <v>-291004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8740783</v>
      </c>
    </row>
    <row r="197" spans="1:12" s="10" customFormat="1" x14ac:dyDescent="0.2">
      <c r="A197" s="58">
        <f>+'A Employer Allocation - No 158'!A198</f>
        <v>708</v>
      </c>
      <c r="B197" s="59" t="str">
        <f>'A Employer Allocation - No 158'!C198</f>
        <v xml:space="preserve">COV Center for Child &amp; Adoles </v>
      </c>
      <c r="C197" s="16">
        <v>49261</v>
      </c>
      <c r="D197" s="16">
        <v>0</v>
      </c>
      <c r="E197" s="16">
        <v>0</v>
      </c>
      <c r="F197" s="16">
        <v>-49261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1479627</v>
      </c>
    </row>
    <row r="198" spans="1:12" s="10" customFormat="1" x14ac:dyDescent="0.2">
      <c r="A198" s="58">
        <f>+'A Employer Allocation - No 158'!A199</f>
        <v>709</v>
      </c>
      <c r="B198" s="59" t="str">
        <f>'A Employer Allocation - No 158'!C199</f>
        <v>Powhatan Correctional Center</v>
      </c>
      <c r="C198" s="16"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</row>
    <row r="199" spans="1:12" s="10" customFormat="1" x14ac:dyDescent="0.2">
      <c r="A199" s="58">
        <f>+'A Employer Allocation - No 158'!A200</f>
        <v>711</v>
      </c>
      <c r="B199" s="59" t="str">
        <f>'A Employer Allocation - No 158'!C200</f>
        <v>Virginia Corr Enterprises</v>
      </c>
      <c r="C199" s="16">
        <v>86621</v>
      </c>
      <c r="D199" s="16">
        <v>0</v>
      </c>
      <c r="E199" s="16">
        <v>0</v>
      </c>
      <c r="F199" s="16">
        <v>-86621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2601796</v>
      </c>
    </row>
    <row r="200" spans="1:12" s="10" customFormat="1" x14ac:dyDescent="0.2">
      <c r="A200" s="58">
        <f>+'A Employer Allocation - No 158'!A201</f>
        <v>716</v>
      </c>
      <c r="B200" s="59" t="str">
        <f>'A Employer Allocation - No 158'!C201</f>
        <v>Virginia Corr Center for Women</v>
      </c>
      <c r="C200" s="16">
        <v>119193</v>
      </c>
      <c r="D200" s="16">
        <v>0</v>
      </c>
      <c r="E200" s="16">
        <v>0</v>
      </c>
      <c r="F200" s="16">
        <v>-119193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3580162</v>
      </c>
    </row>
    <row r="201" spans="1:12" s="10" customFormat="1" x14ac:dyDescent="0.2">
      <c r="A201" s="58">
        <f>+'A Employer Allocation - No 158'!A202</f>
        <v>717</v>
      </c>
      <c r="B201" s="59" t="str">
        <f>'A Employer Allocation - No 158'!C202</f>
        <v>Southampton Memorial Hospital</v>
      </c>
      <c r="C201" s="16">
        <v>0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</row>
    <row r="202" spans="1:12" s="10" customFormat="1" x14ac:dyDescent="0.2">
      <c r="A202" s="58">
        <f>+'A Employer Allocation - No 158'!A203</f>
        <v>718</v>
      </c>
      <c r="B202" s="59" t="str">
        <f>'A Employer Allocation - No 158'!C203</f>
        <v>Bland Correctional Center</v>
      </c>
      <c r="C202" s="16">
        <v>128310</v>
      </c>
      <c r="D202" s="16">
        <v>0</v>
      </c>
      <c r="E202" s="16">
        <v>0</v>
      </c>
      <c r="F202" s="16">
        <v>-128310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3854014</v>
      </c>
    </row>
    <row r="203" spans="1:12" s="10" customFormat="1" x14ac:dyDescent="0.2">
      <c r="A203" s="58">
        <f>+'A Employer Allocation - No 158'!A204</f>
        <v>719</v>
      </c>
      <c r="B203" s="59" t="str">
        <f>'A Employer Allocation - No 158'!C204</f>
        <v>James River Correctional Ctr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</row>
    <row r="204" spans="1:12" s="10" customFormat="1" x14ac:dyDescent="0.2">
      <c r="A204" s="58">
        <f>+'A Employer Allocation - No 158'!A205</f>
        <v>720</v>
      </c>
      <c r="B204" s="59" t="str">
        <f>'A Employer Allocation - No 158'!C205</f>
        <v>Dept Behav Hlth &amp; Develop Svcs</v>
      </c>
      <c r="C204" s="16">
        <v>185707</v>
      </c>
      <c r="D204" s="16">
        <v>0</v>
      </c>
      <c r="E204" s="16">
        <v>0</v>
      </c>
      <c r="F204" s="16">
        <v>-185707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5578002</v>
      </c>
    </row>
    <row r="205" spans="1:12" s="10" customFormat="1" x14ac:dyDescent="0.2">
      <c r="A205" s="58">
        <f>+'A Employer Allocation - No 158'!A206</f>
        <v>721</v>
      </c>
      <c r="B205" s="59" t="str">
        <f>'A Employer Allocation - No 158'!C206</f>
        <v>Powhatan Recpt and Class Ctr</v>
      </c>
      <c r="C205" s="16">
        <v>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</row>
    <row r="206" spans="1:12" s="10" customFormat="1" x14ac:dyDescent="0.2">
      <c r="A206" s="58">
        <f>+'A Employer Allocation - No 158'!A207</f>
        <v>722</v>
      </c>
      <c r="B206" s="59" t="str">
        <f>'A Employer Allocation - No 158'!C207</f>
        <v xml:space="preserve">Office Inspec Gen Behav &amp; Dev </v>
      </c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</row>
    <row r="207" spans="1:12" s="10" customFormat="1" x14ac:dyDescent="0.2">
      <c r="A207" s="58">
        <f>+'A Employer Allocation - No 158'!A208</f>
        <v>723</v>
      </c>
      <c r="B207" s="59" t="str">
        <f>'A Employer Allocation - No 158'!C208</f>
        <v>Southeastern Va Training Centr</v>
      </c>
      <c r="C207" s="16">
        <v>129611</v>
      </c>
      <c r="D207" s="16">
        <v>0</v>
      </c>
      <c r="E207" s="16">
        <v>0</v>
      </c>
      <c r="F207" s="16">
        <v>-129611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3893076</v>
      </c>
    </row>
    <row r="208" spans="1:12" s="10" customFormat="1" x14ac:dyDescent="0.2">
      <c r="A208" s="58">
        <f>+'A Employer Allocation - No 158'!A209</f>
        <v>724</v>
      </c>
      <c r="B208" s="59" t="str">
        <f>'A Employer Allocation - No 158'!C209</f>
        <v>Catawba Hospital</v>
      </c>
      <c r="C208" s="16">
        <v>109392</v>
      </c>
      <c r="D208" s="16">
        <v>0</v>
      </c>
      <c r="E208" s="16">
        <v>0</v>
      </c>
      <c r="F208" s="16">
        <v>-109392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3285774</v>
      </c>
    </row>
    <row r="209" spans="1:12" s="10" customFormat="1" x14ac:dyDescent="0.2">
      <c r="A209" s="58">
        <f>+'A Employer Allocation - No 158'!A210</f>
        <v>725</v>
      </c>
      <c r="B209" s="59" t="str">
        <f>'A Employer Allocation - No 158'!C210</f>
        <v>Northern Virginia Training Ctr</v>
      </c>
      <c r="C209" s="16">
        <v>31659</v>
      </c>
      <c r="D209" s="16">
        <v>0</v>
      </c>
      <c r="E209" s="16">
        <v>0</v>
      </c>
      <c r="F209" s="16">
        <v>-31659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950940</v>
      </c>
    </row>
    <row r="210" spans="1:12" s="10" customFormat="1" x14ac:dyDescent="0.2">
      <c r="A210" s="58">
        <f>+'A Employer Allocation - No 158'!A211</f>
        <v>726</v>
      </c>
      <c r="B210" s="59" t="str">
        <f>'A Employer Allocation - No 158'!C211</f>
        <v>Southside Va Training Center</v>
      </c>
      <c r="C210" s="16">
        <v>0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</row>
    <row r="211" spans="1:12" s="10" customFormat="1" x14ac:dyDescent="0.2">
      <c r="A211" s="58">
        <f>+'A Employer Allocation - No 158'!A212</f>
        <v>728</v>
      </c>
      <c r="B211" s="59" t="str">
        <f>'A Employer Allocation - No 158'!C212</f>
        <v>No Va Mental Health Institute</v>
      </c>
      <c r="C211" s="16">
        <v>130482</v>
      </c>
      <c r="D211" s="16">
        <v>0</v>
      </c>
      <c r="E211" s="16">
        <v>0</v>
      </c>
      <c r="F211" s="16">
        <v>-130482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3919254</v>
      </c>
    </row>
    <row r="212" spans="1:12" s="10" customFormat="1" x14ac:dyDescent="0.2">
      <c r="A212" s="58">
        <f>+'A Employer Allocation - No 158'!A213</f>
        <v>729</v>
      </c>
      <c r="B212" s="59" t="str">
        <f>'A Employer Allocation - No 158'!C213</f>
        <v>Piedmont Geriatric Hospital</v>
      </c>
      <c r="C212" s="16">
        <v>152518</v>
      </c>
      <c r="D212" s="16">
        <v>0</v>
      </c>
      <c r="E212" s="16">
        <v>0</v>
      </c>
      <c r="F212" s="16">
        <v>-152518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4581128</v>
      </c>
    </row>
    <row r="213" spans="1:12" s="10" customFormat="1" x14ac:dyDescent="0.2">
      <c r="A213" s="58">
        <f>+'A Employer Allocation - No 158'!A214</f>
        <v>730</v>
      </c>
      <c r="B213" s="59" t="str">
        <f>'A Employer Allocation - No 158'!C214</f>
        <v>Brunswick Correctional Center</v>
      </c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</row>
    <row r="214" spans="1:12" s="10" customFormat="1" x14ac:dyDescent="0.2">
      <c r="A214" s="58">
        <f>+'A Employer Allocation - No 158'!A215</f>
        <v>731</v>
      </c>
      <c r="B214" s="59" t="str">
        <f>'A Employer Allocation - No 158'!C215</f>
        <v xml:space="preserve">Staunton Correctional Center  </v>
      </c>
      <c r="C214" s="16"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</row>
    <row r="215" spans="1:12" s="10" customFormat="1" x14ac:dyDescent="0.2">
      <c r="A215" s="58">
        <f>+'A Employer Allocation - No 158'!A216</f>
        <v>733</v>
      </c>
      <c r="B215" s="59" t="str">
        <f>'A Employer Allocation - No 158'!C216</f>
        <v xml:space="preserve">Sussex I State Prison         </v>
      </c>
      <c r="C215" s="16">
        <v>155051</v>
      </c>
      <c r="D215" s="16">
        <v>0</v>
      </c>
      <c r="E215" s="16">
        <v>0</v>
      </c>
      <c r="F215" s="16">
        <v>-155051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4657217</v>
      </c>
    </row>
    <row r="216" spans="1:12" s="10" customFormat="1" x14ac:dyDescent="0.2">
      <c r="A216" s="58">
        <f>+'A Employer Allocation - No 158'!A217</f>
        <v>734</v>
      </c>
      <c r="B216" s="59" t="str">
        <f>'A Employer Allocation - No 158'!C217</f>
        <v xml:space="preserve">Sussex II State Prison        </v>
      </c>
      <c r="C216" s="16">
        <v>142153</v>
      </c>
      <c r="D216" s="16">
        <v>0</v>
      </c>
      <c r="E216" s="16">
        <v>0</v>
      </c>
      <c r="F216" s="16">
        <v>-142153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4269787</v>
      </c>
    </row>
    <row r="217" spans="1:12" s="10" customFormat="1" x14ac:dyDescent="0.2">
      <c r="A217" s="58">
        <f>+'A Employer Allocation - No 158'!A218</f>
        <v>735</v>
      </c>
      <c r="B217" s="59" t="str">
        <f>'A Employer Allocation - No 158'!C218</f>
        <v xml:space="preserve">Wallens Ridge State Prison    </v>
      </c>
      <c r="C217" s="16">
        <v>232770</v>
      </c>
      <c r="D217" s="16">
        <v>0</v>
      </c>
      <c r="E217" s="16">
        <v>0</v>
      </c>
      <c r="F217" s="16">
        <v>-232770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6991631</v>
      </c>
    </row>
    <row r="218" spans="1:12" s="10" customFormat="1" x14ac:dyDescent="0.2">
      <c r="A218" s="58">
        <f>+'A Employer Allocation - No 158'!A219</f>
        <v>736</v>
      </c>
      <c r="B218" s="59" t="str">
        <f>'A Employer Allocation - No 158'!C219</f>
        <v>Southampton Intensive Treat Ct</v>
      </c>
      <c r="C218" s="16">
        <v>0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</row>
    <row r="219" spans="1:12" s="10" customFormat="1" x14ac:dyDescent="0.2">
      <c r="A219" s="58">
        <f>+'A Employer Allocation - No 158'!A220</f>
        <v>737</v>
      </c>
      <c r="B219" s="59" t="str">
        <f>'A Employer Allocation - No 158'!C220</f>
        <v xml:space="preserve">St Brides Correctional Center </v>
      </c>
      <c r="C219" s="16">
        <v>119419</v>
      </c>
      <c r="D219" s="16">
        <v>0</v>
      </c>
      <c r="E219" s="16">
        <v>0</v>
      </c>
      <c r="F219" s="16">
        <v>-119419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3586942</v>
      </c>
    </row>
    <row r="220" spans="1:12" s="10" customFormat="1" x14ac:dyDescent="0.2">
      <c r="A220" s="58">
        <f>+'A Employer Allocation - No 158'!A221</f>
        <v>738</v>
      </c>
      <c r="B220" s="59" t="str">
        <f>'A Employer Allocation - No 158'!C221</f>
        <v>Southwestern Va Training Ctr</v>
      </c>
      <c r="C220" s="16">
        <v>143805</v>
      </c>
      <c r="D220" s="16">
        <v>0</v>
      </c>
      <c r="E220" s="16">
        <v>0</v>
      </c>
      <c r="F220" s="16">
        <v>-143805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4319426</v>
      </c>
    </row>
    <row r="221" spans="1:12" s="10" customFormat="1" x14ac:dyDescent="0.2">
      <c r="A221" s="58">
        <f>+'A Employer Allocation - No 158'!A222</f>
        <v>739</v>
      </c>
      <c r="B221" s="59" t="str">
        <f>'A Employer Allocation - No 158'!C222</f>
        <v>Southern Va Mental Health Inst</v>
      </c>
      <c r="C221" s="16">
        <v>80676</v>
      </c>
      <c r="D221" s="16">
        <v>0</v>
      </c>
      <c r="E221" s="16">
        <v>0</v>
      </c>
      <c r="F221" s="16">
        <v>-80676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2423247</v>
      </c>
    </row>
    <row r="222" spans="1:12" s="10" customFormat="1" x14ac:dyDescent="0.2">
      <c r="A222" s="58">
        <f>+'A Employer Allocation - No 158'!A223</f>
        <v>740</v>
      </c>
      <c r="B222" s="59" t="str">
        <f>'A Employer Allocation - No 158'!C223</f>
        <v>Southampton Reception &amp; Class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</row>
    <row r="223" spans="1:12" s="10" customFormat="1" x14ac:dyDescent="0.2">
      <c r="A223" s="58">
        <f>+'A Employer Allocation - No 158'!A224</f>
        <v>741</v>
      </c>
      <c r="B223" s="59" t="str">
        <f>'A Employer Allocation - No 158'!C224</f>
        <v xml:space="preserve">Red Onion State Prison        </v>
      </c>
      <c r="C223" s="16">
        <v>237740</v>
      </c>
      <c r="D223" s="16">
        <v>0</v>
      </c>
      <c r="E223" s="16">
        <v>0</v>
      </c>
      <c r="F223" s="16">
        <v>-237740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7140911</v>
      </c>
    </row>
    <row r="224" spans="1:12" s="10" customFormat="1" x14ac:dyDescent="0.2">
      <c r="A224" s="58">
        <f>+'A Employer Allocation - No 158'!A225</f>
        <v>742</v>
      </c>
      <c r="B224" s="59" t="str">
        <f>'A Employer Allocation - No 158'!C225</f>
        <v>Employee Rel &amp; Trg Div</v>
      </c>
      <c r="C224" s="16">
        <v>53613</v>
      </c>
      <c r="D224" s="16">
        <v>0</v>
      </c>
      <c r="E224" s="16">
        <v>0</v>
      </c>
      <c r="F224" s="16">
        <v>-53613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1610358</v>
      </c>
    </row>
    <row r="225" spans="1:12" s="10" customFormat="1" x14ac:dyDescent="0.2">
      <c r="A225" s="58">
        <f>+'A Employer Allocation - No 158'!A226</f>
        <v>743</v>
      </c>
      <c r="B225" s="59" t="str">
        <f>'A Employer Allocation - No 158'!C226</f>
        <v xml:space="preserve">Fluvanna Corr Ctr for Women   </v>
      </c>
      <c r="C225" s="16">
        <v>140145</v>
      </c>
      <c r="D225" s="16">
        <v>0</v>
      </c>
      <c r="E225" s="16">
        <v>0</v>
      </c>
      <c r="F225" s="16">
        <v>-140145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4209471</v>
      </c>
    </row>
    <row r="226" spans="1:12" s="10" customFormat="1" x14ac:dyDescent="0.2">
      <c r="A226" s="58">
        <f>+'A Employer Allocation - No 158'!A227</f>
        <v>744</v>
      </c>
      <c r="B226" s="59" t="str">
        <f>'A Employer Allocation - No 158'!C227</f>
        <v>Mecklenburg Correctional Ctr</v>
      </c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</row>
    <row r="227" spans="1:12" s="10" customFormat="1" x14ac:dyDescent="0.2">
      <c r="A227" s="58">
        <f>+'A Employer Allocation - No 158'!A228</f>
        <v>745</v>
      </c>
      <c r="B227" s="59" t="str">
        <f>'A Employer Allocation - No 158'!C228</f>
        <v>Nottoway Correctional Center</v>
      </c>
      <c r="C227" s="16">
        <v>185903</v>
      </c>
      <c r="D227" s="16">
        <v>0</v>
      </c>
      <c r="E227" s="16">
        <v>0</v>
      </c>
      <c r="F227" s="16">
        <v>-185903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5583904</v>
      </c>
    </row>
    <row r="228" spans="1:12" s="10" customFormat="1" x14ac:dyDescent="0.2">
      <c r="A228" s="58">
        <f>+'A Employer Allocation - No 158'!A229</f>
        <v>747</v>
      </c>
      <c r="B228" s="59" t="str">
        <f>'A Employer Allocation - No 158'!C229</f>
        <v>Marion Correctional Center</v>
      </c>
      <c r="C228" s="16">
        <v>113732</v>
      </c>
      <c r="D228" s="16">
        <v>0</v>
      </c>
      <c r="E228" s="16">
        <v>0</v>
      </c>
      <c r="F228" s="16">
        <v>-113732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3416122</v>
      </c>
    </row>
    <row r="229" spans="1:12" s="10" customFormat="1" x14ac:dyDescent="0.2">
      <c r="A229" s="58">
        <f>+'A Employer Allocation - No 158'!A230</f>
        <v>748</v>
      </c>
      <c r="B229" s="59" t="str">
        <f>'A Employer Allocation - No 158'!C230</f>
        <v xml:space="preserve">Hiram W Davis Medical Center  </v>
      </c>
      <c r="C229" s="16">
        <v>71179</v>
      </c>
      <c r="D229" s="16">
        <v>0</v>
      </c>
      <c r="E229" s="16">
        <v>0</v>
      </c>
      <c r="F229" s="16">
        <v>-71179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2137968</v>
      </c>
    </row>
    <row r="230" spans="1:12" s="10" customFormat="1" x14ac:dyDescent="0.2">
      <c r="A230" s="58">
        <f>+'A Employer Allocation - No 158'!A231</f>
        <v>749</v>
      </c>
      <c r="B230" s="59" t="str">
        <f>'A Employer Allocation - No 158'!C231</f>
        <v>Buckingham Correctional Center</v>
      </c>
      <c r="C230" s="16">
        <v>171853</v>
      </c>
      <c r="D230" s="16">
        <v>0</v>
      </c>
      <c r="E230" s="16">
        <v>0</v>
      </c>
      <c r="F230" s="16">
        <v>-171853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5161872</v>
      </c>
    </row>
    <row r="231" spans="1:12" s="10" customFormat="1" x14ac:dyDescent="0.2">
      <c r="A231" s="58">
        <f>+'A Employer Allocation - No 158'!A232</f>
        <v>750</v>
      </c>
      <c r="B231" s="59" t="str">
        <f>'A Employer Allocation - No 158'!C232</f>
        <v>Dept of Correctional Education</v>
      </c>
      <c r="C231" s="16">
        <v>0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</row>
    <row r="232" spans="1:12" s="10" customFormat="1" x14ac:dyDescent="0.2">
      <c r="A232" s="58">
        <f>+'A Employer Allocation - No 158'!A233</f>
        <v>751</v>
      </c>
      <c r="B232" s="59" t="str">
        <f>'A Employer Allocation - No 158'!C233</f>
        <v>Va Dep F/T Deaf &amp; Hard of Hear</v>
      </c>
      <c r="C232" s="16">
        <v>3883</v>
      </c>
      <c r="D232" s="16">
        <v>0</v>
      </c>
      <c r="E232" s="16">
        <v>0</v>
      </c>
      <c r="F232" s="16">
        <v>-3883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116633</v>
      </c>
    </row>
    <row r="233" spans="1:12" s="10" customFormat="1" x14ac:dyDescent="0.2">
      <c r="A233" s="58">
        <f>+'A Employer Allocation - No 158'!A234</f>
        <v>752</v>
      </c>
      <c r="B233" s="59" t="str">
        <f>'A Employer Allocation - No 158'!C234</f>
        <v>Deep Meadow Correctional Ctr</v>
      </c>
      <c r="C233" s="16">
        <v>271028</v>
      </c>
      <c r="D233" s="16">
        <v>0</v>
      </c>
      <c r="E233" s="16">
        <v>0</v>
      </c>
      <c r="F233" s="16">
        <v>-271028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8140774</v>
      </c>
    </row>
    <row r="234" spans="1:12" s="10" customFormat="1" x14ac:dyDescent="0.2">
      <c r="A234" s="58">
        <f>+'A Employer Allocation - No 158'!A235</f>
        <v>753</v>
      </c>
      <c r="B234" s="59" t="str">
        <f>'A Employer Allocation - No 158'!C235</f>
        <v>Deerfield Correctional Center</v>
      </c>
      <c r="C234" s="16">
        <v>209699</v>
      </c>
      <c r="D234" s="16">
        <v>0</v>
      </c>
      <c r="E234" s="16">
        <v>0</v>
      </c>
      <c r="F234" s="16">
        <v>-209699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6298653</v>
      </c>
    </row>
    <row r="235" spans="1:12" s="10" customFormat="1" x14ac:dyDescent="0.2">
      <c r="A235" s="58">
        <f>+'A Employer Allocation - No 158'!A236</f>
        <v>754</v>
      </c>
      <c r="B235" s="59" t="str">
        <f>'A Employer Allocation - No 158'!C236</f>
        <v>Augusta Correctional Center</v>
      </c>
      <c r="C235" s="16">
        <v>145338</v>
      </c>
      <c r="D235" s="16">
        <v>0</v>
      </c>
      <c r="E235" s="16">
        <v>0</v>
      </c>
      <c r="F235" s="16">
        <v>-145338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4365477</v>
      </c>
    </row>
    <row r="236" spans="1:12" s="10" customFormat="1" x14ac:dyDescent="0.2">
      <c r="A236" s="58">
        <f>+'A Employer Allocation - No 158'!A237</f>
        <v>756</v>
      </c>
      <c r="B236" s="59" t="str">
        <f>'A Employer Allocation - No 158'!C237</f>
        <v xml:space="preserve">Div of Institutions           </v>
      </c>
      <c r="C236" s="16">
        <v>263792</v>
      </c>
      <c r="D236" s="16">
        <v>0</v>
      </c>
      <c r="E236" s="16">
        <v>0</v>
      </c>
      <c r="F236" s="16">
        <v>-263792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7923416</v>
      </c>
    </row>
    <row r="237" spans="1:12" s="10" customFormat="1" x14ac:dyDescent="0.2">
      <c r="A237" s="58">
        <f>+'A Employer Allocation - No 158'!A238</f>
        <v>757</v>
      </c>
      <c r="B237" s="59" t="str">
        <f>'A Employer Allocation - No 158'!C238</f>
        <v>Western Region Corr Fld Units</v>
      </c>
      <c r="C237" s="16">
        <v>73545</v>
      </c>
      <c r="D237" s="16">
        <v>0</v>
      </c>
      <c r="E237" s="16">
        <v>0</v>
      </c>
      <c r="F237" s="16">
        <v>-73545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2209053</v>
      </c>
    </row>
    <row r="238" spans="1:12" s="10" customFormat="1" x14ac:dyDescent="0.2">
      <c r="A238" s="58">
        <f>+'A Employer Allocation - No 158'!A239</f>
        <v>759</v>
      </c>
      <c r="B238" s="59" t="str">
        <f>'A Employer Allocation - No 158'!C239</f>
        <v>Northern Region Corr Fld Units</v>
      </c>
      <c r="C238" s="16">
        <v>0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</row>
    <row r="239" spans="1:12" s="10" customFormat="1" x14ac:dyDescent="0.2">
      <c r="A239" s="58">
        <f>+'A Employer Allocation - No 158'!A240</f>
        <v>760</v>
      </c>
      <c r="B239" s="59" t="str">
        <f>'A Employer Allocation - No 158'!C240</f>
        <v>Central Region Corr Fld Unit</v>
      </c>
      <c r="C239" s="16">
        <v>0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</row>
    <row r="240" spans="1:12" s="10" customFormat="1" x14ac:dyDescent="0.2">
      <c r="A240" s="58">
        <f>+'A Employer Allocation - No 158'!A241</f>
        <v>761</v>
      </c>
      <c r="B240" s="59" t="str">
        <f>'A Employer Allocation - No 158'!C241</f>
        <v>Eastern Region Corr Fld Unit</v>
      </c>
      <c r="C240" s="16">
        <v>70188</v>
      </c>
      <c r="D240" s="16">
        <v>0</v>
      </c>
      <c r="E240" s="16">
        <v>0</v>
      </c>
      <c r="F240" s="16">
        <v>-70188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2108199</v>
      </c>
    </row>
    <row r="241" spans="1:12" s="10" customFormat="1" x14ac:dyDescent="0.2">
      <c r="A241" s="58">
        <f>+'A Employer Allocation - No 158'!A242</f>
        <v>762</v>
      </c>
      <c r="B241" s="59" t="str">
        <f>'A Employer Allocation - No 158'!C242</f>
        <v xml:space="preserve">Dept f/t Rights of Va w/Disab </v>
      </c>
      <c r="C241" s="16">
        <v>0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</row>
    <row r="242" spans="1:12" s="10" customFormat="1" x14ac:dyDescent="0.2">
      <c r="A242" s="58">
        <f>+'A Employer Allocation - No 158'!A243</f>
        <v>765</v>
      </c>
      <c r="B242" s="59" t="str">
        <f>'A Employer Allocation - No 158'!C243</f>
        <v>Dept of Social Services</v>
      </c>
      <c r="C242" s="16">
        <v>753486</v>
      </c>
      <c r="D242" s="16">
        <v>0</v>
      </c>
      <c r="E242" s="16">
        <v>0</v>
      </c>
      <c r="F242" s="16">
        <v>-753486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22632201</v>
      </c>
    </row>
    <row r="243" spans="1:12" s="10" customFormat="1" x14ac:dyDescent="0.2">
      <c r="A243" s="58">
        <f>+'A Employer Allocation - No 158'!A244</f>
        <v>766</v>
      </c>
      <c r="B243" s="59" t="str">
        <f>'A Employer Allocation - No 158'!C244</f>
        <v>Virginia Parole Board</v>
      </c>
      <c r="C243" s="16">
        <v>4927</v>
      </c>
      <c r="D243" s="16">
        <v>0</v>
      </c>
      <c r="E243" s="16">
        <v>0</v>
      </c>
      <c r="F243" s="16">
        <v>-4927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148000</v>
      </c>
    </row>
    <row r="244" spans="1:12" s="10" customFormat="1" x14ac:dyDescent="0.2">
      <c r="A244" s="58">
        <f>+'A Employer Allocation - No 158'!A245</f>
        <v>767</v>
      </c>
      <c r="B244" s="59" t="str">
        <f>'A Employer Allocation - No 158'!C245</f>
        <v>Div of Community Corrections</v>
      </c>
      <c r="C244" s="16">
        <v>585317</v>
      </c>
      <c r="D244" s="16">
        <v>0</v>
      </c>
      <c r="E244" s="16">
        <v>0</v>
      </c>
      <c r="F244" s="16">
        <v>-585317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17580951</v>
      </c>
    </row>
    <row r="245" spans="1:12" s="10" customFormat="1" x14ac:dyDescent="0.2">
      <c r="A245" s="58">
        <f>+'A Employer Allocation - No 158'!A246</f>
        <v>768</v>
      </c>
      <c r="B245" s="59" t="str">
        <f>'A Employer Allocation - No 158'!C246</f>
        <v>Keen Mountain Correctional Ctr</v>
      </c>
      <c r="C245" s="16">
        <v>160518</v>
      </c>
      <c r="D245" s="16">
        <v>0</v>
      </c>
      <c r="E245" s="16">
        <v>0</v>
      </c>
      <c r="F245" s="16">
        <v>-160518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4821409</v>
      </c>
    </row>
    <row r="246" spans="1:12" s="10" customFormat="1" x14ac:dyDescent="0.2">
      <c r="A246" s="58">
        <f>+'A Employer Allocation - No 158'!A247</f>
        <v>769</v>
      </c>
      <c r="B246" s="59" t="str">
        <f>'A Employer Allocation - No 158'!C247</f>
        <v xml:space="preserve">Greensville Correctional Ctr  </v>
      </c>
      <c r="C246" s="16">
        <v>367266</v>
      </c>
      <c r="D246" s="16">
        <v>0</v>
      </c>
      <c r="E246" s="16">
        <v>0</v>
      </c>
      <c r="F246" s="16">
        <v>-367266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11031434</v>
      </c>
    </row>
    <row r="247" spans="1:12" s="10" customFormat="1" x14ac:dyDescent="0.2">
      <c r="A247" s="58">
        <f>+'A Employer Allocation - No 158'!A248</f>
        <v>770</v>
      </c>
      <c r="B247" s="59" t="str">
        <f>'A Employer Allocation - No 158'!C248</f>
        <v>Dillwyn Correctional Center</v>
      </c>
      <c r="C247" s="16">
        <v>168079</v>
      </c>
      <c r="D247" s="16">
        <v>0</v>
      </c>
      <c r="E247" s="16">
        <v>0</v>
      </c>
      <c r="F247" s="16">
        <v>-168079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5048523</v>
      </c>
    </row>
    <row r="248" spans="1:12" s="10" customFormat="1" x14ac:dyDescent="0.2">
      <c r="A248" s="58">
        <f>+'A Employer Allocation - No 158'!A249</f>
        <v>771</v>
      </c>
      <c r="B248" s="59" t="str">
        <f>'A Employer Allocation - No 158'!C249</f>
        <v>Indian Creek Corr Center</v>
      </c>
      <c r="C248" s="16">
        <v>99458</v>
      </c>
      <c r="D248" s="16">
        <v>0</v>
      </c>
      <c r="E248" s="16">
        <v>0</v>
      </c>
      <c r="F248" s="16">
        <v>-99458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2987376</v>
      </c>
    </row>
    <row r="249" spans="1:12" s="10" customFormat="1" x14ac:dyDescent="0.2">
      <c r="A249" s="58">
        <f>+'A Employer Allocation - No 158'!A250</f>
        <v>772</v>
      </c>
      <c r="B249" s="59" t="str">
        <f>'A Employer Allocation - No 158'!C250</f>
        <v>Haynesville Correctional Ctr</v>
      </c>
      <c r="C249" s="16">
        <v>180159</v>
      </c>
      <c r="D249" s="16">
        <v>0</v>
      </c>
      <c r="E249" s="16">
        <v>0</v>
      </c>
      <c r="F249" s="16">
        <v>-180159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5411375</v>
      </c>
    </row>
    <row r="250" spans="1:12" s="10" customFormat="1" x14ac:dyDescent="0.2">
      <c r="A250" s="58">
        <f>+'A Employer Allocation - No 158'!A251</f>
        <v>773</v>
      </c>
      <c r="B250" s="59" t="str">
        <f>'A Employer Allocation - No 158'!C251</f>
        <v>Coffeewood Correctional Center</v>
      </c>
      <c r="C250" s="16">
        <v>124685</v>
      </c>
      <c r="D250" s="16">
        <v>0</v>
      </c>
      <c r="E250" s="16">
        <v>0</v>
      </c>
      <c r="F250" s="16">
        <v>-124685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3745132</v>
      </c>
    </row>
    <row r="251" spans="1:12" s="10" customFormat="1" x14ac:dyDescent="0.2">
      <c r="A251" s="58">
        <f>+'A Employer Allocation - No 158'!A252</f>
        <v>774</v>
      </c>
      <c r="B251" s="59" t="str">
        <f>'A Employer Allocation - No 158'!C252</f>
        <v>Lunenburg Correctional Center</v>
      </c>
      <c r="C251" s="16">
        <v>130478</v>
      </c>
      <c r="D251" s="16">
        <v>0</v>
      </c>
      <c r="E251" s="16">
        <v>0</v>
      </c>
      <c r="F251" s="16">
        <v>-130478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3919114</v>
      </c>
    </row>
    <row r="252" spans="1:12" s="10" customFormat="1" x14ac:dyDescent="0.2">
      <c r="A252" s="58">
        <f>+'A Employer Allocation - No 158'!A253</f>
        <v>775</v>
      </c>
      <c r="B252" s="59" t="str">
        <f>'A Employer Allocation - No 158'!C253</f>
        <v>Pocahontas Correctional Center</v>
      </c>
      <c r="C252" s="16">
        <v>140021</v>
      </c>
      <c r="D252" s="16">
        <v>0</v>
      </c>
      <c r="E252" s="16">
        <v>0</v>
      </c>
      <c r="F252" s="16">
        <v>-140021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4205775</v>
      </c>
    </row>
    <row r="253" spans="1:12" s="10" customFormat="1" x14ac:dyDescent="0.2">
      <c r="A253" s="58">
        <f>+'A Employer Allocation - No 158'!A254</f>
        <v>776</v>
      </c>
      <c r="B253" s="59" t="str">
        <f>'A Employer Allocation - No 158'!C254</f>
        <v>Green Rock Correctional Center</v>
      </c>
      <c r="C253" s="16">
        <v>137987</v>
      </c>
      <c r="D253" s="16">
        <v>0</v>
      </c>
      <c r="E253" s="16">
        <v>0</v>
      </c>
      <c r="F253" s="16">
        <v>-137987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4144658</v>
      </c>
    </row>
    <row r="254" spans="1:12" s="10" customFormat="1" x14ac:dyDescent="0.2">
      <c r="A254" s="58">
        <f>+'A Employer Allocation - No 158'!A255</f>
        <v>777</v>
      </c>
      <c r="B254" s="59" t="str">
        <f>'A Employer Allocation - No 158'!C255</f>
        <v xml:space="preserve">Dept of Juvenile Justice      </v>
      </c>
      <c r="C254" s="16">
        <v>729038</v>
      </c>
      <c r="D254" s="16">
        <v>0</v>
      </c>
      <c r="E254" s="16">
        <v>0</v>
      </c>
      <c r="F254" s="16">
        <v>-729038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21897858</v>
      </c>
    </row>
    <row r="255" spans="1:12" s="10" customFormat="1" x14ac:dyDescent="0.2">
      <c r="A255" s="58">
        <f>+'A Employer Allocation - No 158'!A256</f>
        <v>778</v>
      </c>
      <c r="B255" s="59" t="str">
        <f>'A Employer Allocation - No 158'!C256</f>
        <v>Dept of Forensic Science</v>
      </c>
      <c r="C255" s="16">
        <v>141340</v>
      </c>
      <c r="D255" s="16">
        <v>0</v>
      </c>
      <c r="E255" s="16">
        <v>0</v>
      </c>
      <c r="F255" s="16">
        <v>-141340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4245369</v>
      </c>
    </row>
    <row r="256" spans="1:12" s="10" customFormat="1" x14ac:dyDescent="0.2">
      <c r="A256" s="58">
        <f>+'A Employer Allocation - No 158'!A257</f>
        <v>785</v>
      </c>
      <c r="B256" s="59" t="str">
        <f>'A Employer Allocation - No 158'!C257</f>
        <v>River North Correctional Cntr</v>
      </c>
      <c r="C256" s="16">
        <v>164186</v>
      </c>
      <c r="D256" s="16">
        <v>0</v>
      </c>
      <c r="E256" s="16">
        <v>0</v>
      </c>
      <c r="F256" s="16">
        <v>-164186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4931595</v>
      </c>
    </row>
    <row r="257" spans="1:12" s="10" customFormat="1" x14ac:dyDescent="0.2">
      <c r="A257" s="58">
        <f>+'A Employer Allocation - No 158'!A258</f>
        <v>786</v>
      </c>
      <c r="B257" s="59" t="str">
        <f>'A Employer Allocation - No 158'!C258</f>
        <v>Culpeper Correctional Facility for Women</v>
      </c>
      <c r="C257" s="16">
        <v>0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</row>
    <row r="258" spans="1:12" s="10" customFormat="1" x14ac:dyDescent="0.2">
      <c r="A258" s="58">
        <f>+'A Employer Allocation - No 158'!A259</f>
        <v>794</v>
      </c>
      <c r="B258" s="59" t="str">
        <f>'A Employer Allocation - No 158'!C259</f>
        <v>Va Center for Behavioral Rehab</v>
      </c>
      <c r="C258" s="16">
        <v>165667</v>
      </c>
      <c r="D258" s="16">
        <v>0</v>
      </c>
      <c r="E258" s="16">
        <v>0</v>
      </c>
      <c r="F258" s="16">
        <v>-165667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4976090</v>
      </c>
    </row>
    <row r="259" spans="1:12" s="10" customFormat="1" x14ac:dyDescent="0.2">
      <c r="A259" s="58">
        <f>+'A Employer Allocation - No 158'!A260</f>
        <v>820</v>
      </c>
      <c r="B259" s="59" t="str">
        <f>'A Employer Allocation - No 158'!C260</f>
        <v>Capital Sq Preservation Coun</v>
      </c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</row>
    <row r="260" spans="1:12" s="10" customFormat="1" x14ac:dyDescent="0.2">
      <c r="A260" s="58">
        <f>+'A Employer Allocation - No 158'!A261</f>
        <v>834</v>
      </c>
      <c r="B260" s="59" t="str">
        <f>'A Employer Allocation - No 158'!C261</f>
        <v>Va Freedom of Info Advisory Cl</v>
      </c>
      <c r="C260" s="16">
        <v>0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</row>
    <row r="261" spans="1:12" s="10" customFormat="1" x14ac:dyDescent="0.2">
      <c r="A261" s="58">
        <f>+'A Employer Allocation - No 158'!A262</f>
        <v>837</v>
      </c>
      <c r="B261" s="59" t="str">
        <f>'A Employer Allocation - No 158'!C262</f>
        <v>Virginia Disability Commission</v>
      </c>
      <c r="C261" s="16">
        <v>0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</row>
    <row r="262" spans="1:12" s="10" customFormat="1" x14ac:dyDescent="0.2">
      <c r="A262" s="58">
        <f>+'A Employer Allocation - No 158'!A263</f>
        <v>838</v>
      </c>
      <c r="B262" s="59" t="str">
        <f>'A Employer Allocation - No 158'!C263</f>
        <v>Comm on Population Grow &amp; Dev</v>
      </c>
      <c r="C262" s="16">
        <v>0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</row>
    <row r="263" spans="1:12" s="10" customFormat="1" x14ac:dyDescent="0.2">
      <c r="A263" s="58">
        <f>+'A Employer Allocation - No 158'!A264</f>
        <v>839</v>
      </c>
      <c r="B263" s="59" t="str">
        <f>'A Employer Allocation - No 158'!C264</f>
        <v>Virginia Commission on Youth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</row>
    <row r="264" spans="1:12" s="10" customFormat="1" x14ac:dyDescent="0.2">
      <c r="A264" s="58">
        <f>+'A Employer Allocation - No 158'!A265</f>
        <v>840</v>
      </c>
      <c r="B264" s="59" t="str">
        <f>'A Employer Allocation - No 158'!C265</f>
        <v xml:space="preserve">Virginia Housing Commission   </v>
      </c>
      <c r="C264" s="16">
        <v>0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</row>
    <row r="265" spans="1:12" s="10" customFormat="1" x14ac:dyDescent="0.2">
      <c r="A265" s="58">
        <f>+'A Employer Allocation - No 158'!A266</f>
        <v>841</v>
      </c>
      <c r="B265" s="59" t="str">
        <f>'A Employer Allocation - No 158'!C266</f>
        <v>Dept of Aviation</v>
      </c>
      <c r="C265" s="16">
        <v>15439</v>
      </c>
      <c r="D265" s="16">
        <v>0</v>
      </c>
      <c r="E265" s="16">
        <v>0</v>
      </c>
      <c r="F265" s="16">
        <v>-15439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463723</v>
      </c>
    </row>
    <row r="266" spans="1:12" s="10" customFormat="1" x14ac:dyDescent="0.2">
      <c r="A266" s="12">
        <f>+'A Employer Allocation - No 158'!A267</f>
        <v>842</v>
      </c>
      <c r="B266" s="13" t="str">
        <f>'A Employer Allocation - No 158'!C267</f>
        <v>Chesapeake Bay Commission</v>
      </c>
      <c r="C266" s="16">
        <v>0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</row>
    <row r="267" spans="1:12" s="10" customFormat="1" x14ac:dyDescent="0.2">
      <c r="A267" s="12">
        <f>+'A Employer Allocation - No 158'!A268</f>
        <v>844</v>
      </c>
      <c r="B267" s="13" t="str">
        <f>'A Employer Allocation - No 158'!C268</f>
        <v>Joint Comm on Health Care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</row>
    <row r="268" spans="1:12" s="10" customFormat="1" x14ac:dyDescent="0.2">
      <c r="A268" s="12">
        <f>+'A Employer Allocation - No 158'!A269</f>
        <v>845</v>
      </c>
      <c r="B268" s="13" t="str">
        <f>'A Employer Allocation - No 158'!C269</f>
        <v xml:space="preserve">Dr Martin L King Jr Mem Comm  </v>
      </c>
      <c r="C268" s="16">
        <v>0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</row>
    <row r="269" spans="1:12" s="10" customFormat="1" x14ac:dyDescent="0.2">
      <c r="A269" s="12">
        <f>+'A Employer Allocation - No 158'!A270</f>
        <v>847</v>
      </c>
      <c r="B269" s="13" t="str">
        <f>'A Employer Allocation - No 158'!C270</f>
        <v xml:space="preserve">Joint Comm on Techn &amp; Science 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</row>
    <row r="270" spans="1:12" s="10" customFormat="1" x14ac:dyDescent="0.2">
      <c r="A270" s="12">
        <f>+'A Employer Allocation - No 158'!A271</f>
        <v>848</v>
      </c>
      <c r="B270" s="13" t="str">
        <f>'A Employer Allocation - No 158'!C271</f>
        <v xml:space="preserve">Indigent Defense Commission   </v>
      </c>
      <c r="C270" s="16">
        <v>240191</v>
      </c>
      <c r="D270" s="16">
        <v>0</v>
      </c>
      <c r="E270" s="16">
        <v>0</v>
      </c>
      <c r="F270" s="16">
        <v>-240191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7214522</v>
      </c>
    </row>
    <row r="271" spans="1:12" s="10" customFormat="1" x14ac:dyDescent="0.2">
      <c r="A271" s="12">
        <f>+'A Employer Allocation - No 158'!A272</f>
        <v>850</v>
      </c>
      <c r="B271" s="13" t="str">
        <f>'A Employer Allocation - No 158'!C272</f>
        <v>Personal Prop Tax Relief Act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</row>
    <row r="272" spans="1:12" s="10" customFormat="1" x14ac:dyDescent="0.2">
      <c r="A272" s="12">
        <f>+'A Employer Allocation - No 158'!A273</f>
        <v>851</v>
      </c>
      <c r="B272" s="13" t="str">
        <f>'A Employer Allocation - No 158'!C273</f>
        <v>Tobacco Commission</v>
      </c>
      <c r="C272" s="16">
        <v>6852</v>
      </c>
      <c r="D272" s="16">
        <v>0</v>
      </c>
      <c r="E272" s="16">
        <v>0</v>
      </c>
      <c r="F272" s="16">
        <v>-6852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205818</v>
      </c>
    </row>
    <row r="273" spans="1:12" s="10" customFormat="1" x14ac:dyDescent="0.2">
      <c r="A273" s="12">
        <f>+'A Employer Allocation - No 158'!A274</f>
        <v>852</v>
      </c>
      <c r="B273" s="13" t="str">
        <f>'A Employer Allocation - No 158'!C274</f>
        <v>Va Foundation Healthy Youth</v>
      </c>
      <c r="C273" s="16">
        <v>8734</v>
      </c>
      <c r="D273" s="16">
        <v>0</v>
      </c>
      <c r="E273" s="16">
        <v>0</v>
      </c>
      <c r="F273" s="16">
        <v>-8734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262343</v>
      </c>
    </row>
    <row r="274" spans="1:12" s="10" customFormat="1" x14ac:dyDescent="0.2">
      <c r="A274" s="12">
        <f>+'A Employer Allocation - No 158'!A275</f>
        <v>853</v>
      </c>
      <c r="B274" s="13" t="str">
        <f>'A Employer Allocation - No 158'!C275</f>
        <v>Substance Abuse Prevention Off</v>
      </c>
      <c r="C274" s="16">
        <v>0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</row>
    <row r="275" spans="1:12" s="10" customFormat="1" x14ac:dyDescent="0.2">
      <c r="A275" s="12">
        <f>+'A Employer Allocation - No 158'!A276</f>
        <v>859</v>
      </c>
      <c r="B275" s="13" t="str">
        <f>'A Employer Allocation - No 158'!C276</f>
        <v xml:space="preserve">Va Sesquicent Amer Civil War  </v>
      </c>
      <c r="C275" s="16">
        <v>0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</row>
    <row r="276" spans="1:12" s="10" customFormat="1" x14ac:dyDescent="0.2">
      <c r="A276" s="12">
        <f>+'A Employer Allocation - No 158'!A277</f>
        <v>861</v>
      </c>
      <c r="B276" s="13" t="str">
        <f>'A Employer Allocation - No 158'!C277</f>
        <v xml:space="preserve">Virginia Enterprise Appl Prog </v>
      </c>
      <c r="C276" s="16">
        <v>0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</row>
    <row r="277" spans="1:12" s="10" customFormat="1" x14ac:dyDescent="0.2">
      <c r="A277" s="12">
        <f>+'A Employer Allocation - No 158'!A278</f>
        <v>862</v>
      </c>
      <c r="B277" s="13" t="str">
        <f>'A Employer Allocation - No 158'!C278</f>
        <v xml:space="preserve">Small Business Commission     </v>
      </c>
      <c r="C277" s="16">
        <v>0</v>
      </c>
      <c r="D277" s="16">
        <v>0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</row>
    <row r="278" spans="1:12" s="10" customFormat="1" x14ac:dyDescent="0.2">
      <c r="A278" s="12">
        <f>+'A Employer Allocation - No 158'!A279</f>
        <v>863</v>
      </c>
      <c r="B278" s="13" t="str">
        <f>'A Employer Allocation - No 158'!C279</f>
        <v>Comm on Electric Utility Restr</v>
      </c>
      <c r="C278" s="16">
        <v>0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</row>
    <row r="279" spans="1:12" s="10" customFormat="1" x14ac:dyDescent="0.2">
      <c r="A279" s="12">
        <f>+'A Employer Allocation - No 158'!A280</f>
        <v>864</v>
      </c>
      <c r="B279" s="13" t="str">
        <f>'A Employer Allocation - No 158'!C280</f>
        <v>Manufacturing Development Comm</v>
      </c>
      <c r="C279" s="16">
        <v>0</v>
      </c>
      <c r="D279" s="16">
        <v>0</v>
      </c>
      <c r="E279" s="16">
        <v>0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</row>
    <row r="280" spans="1:12" s="10" customFormat="1" x14ac:dyDescent="0.2">
      <c r="A280" s="12">
        <f>+'A Employer Allocation - No 158'!A281</f>
        <v>865</v>
      </c>
      <c r="B280" s="13" t="str">
        <f>'A Employer Allocation - No 158'!C281</f>
        <v xml:space="preserve">Joint Comm on Admin Rules     </v>
      </c>
      <c r="C280" s="16">
        <v>0</v>
      </c>
      <c r="D280" s="16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</row>
    <row r="281" spans="1:12" s="10" customFormat="1" x14ac:dyDescent="0.2">
      <c r="A281" s="12">
        <f>+'A Employer Allocation - No 158'!A282</f>
        <v>866</v>
      </c>
      <c r="B281" s="13" t="str">
        <f>'A Employer Allocation - No 158'!C282</f>
        <v>Comm on Prevention Human Traff</v>
      </c>
      <c r="C281" s="16">
        <v>0</v>
      </c>
      <c r="D281" s="16">
        <v>0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</row>
    <row r="282" spans="1:12" s="10" customFormat="1" x14ac:dyDescent="0.2">
      <c r="A282" s="12">
        <f>+'A Employer Allocation - No 158'!A283</f>
        <v>867</v>
      </c>
      <c r="B282" s="13" t="str">
        <f>'A Employer Allocation - No 158'!C283</f>
        <v>Virginia Bicentennial of the American War of 1812 Commission</v>
      </c>
      <c r="C282" s="16">
        <v>0</v>
      </c>
      <c r="D282" s="16">
        <v>0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</row>
    <row r="283" spans="1:12" s="10" customFormat="1" x14ac:dyDescent="0.2">
      <c r="A283" s="12">
        <f>+'A Employer Allocation - No 158'!A284</f>
        <v>868</v>
      </c>
      <c r="B283" s="13" t="str">
        <f>'A Employer Allocation - No 158'!C284</f>
        <v>Va Comm Energy &amp; Environment</v>
      </c>
      <c r="C283" s="16">
        <v>0</v>
      </c>
      <c r="D283" s="16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</row>
    <row r="284" spans="1:12" s="10" customFormat="1" x14ac:dyDescent="0.2">
      <c r="A284" s="12">
        <f>+'A Employer Allocation - No 158'!A285</f>
        <v>869</v>
      </c>
      <c r="B284" s="13" t="str">
        <f>'A Employer Allocation - No 158'!C285</f>
        <v>Va Comm Centen Woodrow Wilson</v>
      </c>
      <c r="C284" s="16">
        <v>0</v>
      </c>
      <c r="D284" s="16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</row>
    <row r="285" spans="1:12" s="10" customFormat="1" x14ac:dyDescent="0.2">
      <c r="A285" s="12">
        <f>+'A Employer Allocation - No 158'!A286</f>
        <v>879</v>
      </c>
      <c r="B285" s="13" t="str">
        <f>'A Employer Allocation - No 158'!C286</f>
        <v xml:space="preserve">Va Bicentennial Amer War 1812 </v>
      </c>
      <c r="C285" s="16">
        <v>0</v>
      </c>
      <c r="D285" s="16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</row>
    <row r="286" spans="1:12" s="10" customFormat="1" x14ac:dyDescent="0.2">
      <c r="A286" s="12">
        <f>+'A Employer Allocation - No 158'!A287</f>
        <v>911</v>
      </c>
      <c r="B286" s="13" t="str">
        <f>'A Employer Allocation - No 158'!C287</f>
        <v>Virginia Pub Broadcasting Brd</v>
      </c>
      <c r="C286" s="16">
        <v>0</v>
      </c>
      <c r="D286" s="16">
        <v>0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</row>
    <row r="287" spans="1:12" s="10" customFormat="1" x14ac:dyDescent="0.2">
      <c r="A287" s="12">
        <f>+'A Employer Allocation - No 158'!A288</f>
        <v>912</v>
      </c>
      <c r="B287" s="13" t="str">
        <f>'A Employer Allocation - No 158'!C288</f>
        <v>Dept of Veterans Services</v>
      </c>
      <c r="C287" s="16">
        <v>60889</v>
      </c>
      <c r="D287" s="16">
        <v>0</v>
      </c>
      <c r="E287" s="16">
        <v>0</v>
      </c>
      <c r="F287" s="16">
        <v>-60889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1828909</v>
      </c>
    </row>
    <row r="288" spans="1:12" s="10" customFormat="1" x14ac:dyDescent="0.2">
      <c r="A288" s="12">
        <f>+'A Employer Allocation - No 158'!A289</f>
        <v>913</v>
      </c>
      <c r="B288" s="13" t="str">
        <f>'A Employer Allocation - No 158'!C289</f>
        <v>Veteran Services Foundation</v>
      </c>
      <c r="C288" s="16">
        <v>0</v>
      </c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</row>
    <row r="289" spans="1:12" s="10" customFormat="1" x14ac:dyDescent="0.2">
      <c r="A289" s="12">
        <f>+'A Employer Allocation - No 158'!A290</f>
        <v>916</v>
      </c>
      <c r="B289" s="13" t="str">
        <f>'A Employer Allocation - No 158'!C290</f>
        <v>Gov Employment &amp; Training Dept</v>
      </c>
      <c r="C289" s="16">
        <v>0</v>
      </c>
      <c r="D289" s="16">
        <v>0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</row>
    <row r="290" spans="1:12" s="10" customFormat="1" x14ac:dyDescent="0.2">
      <c r="A290" s="12">
        <f>+'A Employer Allocation - No 158'!A291</f>
        <v>920</v>
      </c>
      <c r="B290" s="13" t="str">
        <f>'A Employer Allocation - No 158'!C291</f>
        <v>Opportunity Educational Inst</v>
      </c>
      <c r="C290" s="16">
        <v>0</v>
      </c>
      <c r="D290" s="16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</row>
    <row r="291" spans="1:12" s="10" customFormat="1" x14ac:dyDescent="0.2">
      <c r="A291" s="12">
        <f>+'A Employer Allocation - No 158'!A292</f>
        <v>922</v>
      </c>
      <c r="B291" s="13" t="str">
        <f>'A Employer Allocation - No 158'!C292</f>
        <v>Sitter-Barfoot Veterans Care</v>
      </c>
      <c r="C291" s="16">
        <v>115550</v>
      </c>
      <c r="D291" s="16">
        <v>0</v>
      </c>
      <c r="E291" s="16">
        <v>0</v>
      </c>
      <c r="F291" s="16">
        <v>-115550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3470728</v>
      </c>
    </row>
    <row r="292" spans="1:12" s="10" customFormat="1" x14ac:dyDescent="0.2">
      <c r="A292" s="12">
        <f>+'A Employer Allocation - No 158'!A293</f>
        <v>937</v>
      </c>
      <c r="B292" s="13" t="str">
        <f>'A Employer Allocation - No 158'!C293</f>
        <v xml:space="preserve">Southern Va Higher Education  </v>
      </c>
      <c r="C292" s="16">
        <v>16767</v>
      </c>
      <c r="D292" s="16">
        <v>0</v>
      </c>
      <c r="E292" s="16">
        <v>0</v>
      </c>
      <c r="F292" s="16">
        <v>-16767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503636</v>
      </c>
    </row>
    <row r="293" spans="1:12" s="10" customFormat="1" x14ac:dyDescent="0.2">
      <c r="A293" s="12">
        <f>+'A Employer Allocation - No 158'!A294</f>
        <v>938</v>
      </c>
      <c r="B293" s="13" t="str">
        <f>'A Employer Allocation - No 158'!C294</f>
        <v>New College Institute</v>
      </c>
      <c r="C293" s="16">
        <v>5205</v>
      </c>
      <c r="D293" s="16">
        <v>0</v>
      </c>
      <c r="E293" s="16">
        <v>0</v>
      </c>
      <c r="F293" s="16">
        <v>-5205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156344</v>
      </c>
    </row>
    <row r="294" spans="1:12" s="10" customFormat="1" x14ac:dyDescent="0.2">
      <c r="A294" s="12">
        <f>+'A Employer Allocation - No 158'!A295</f>
        <v>942</v>
      </c>
      <c r="B294" s="13" t="str">
        <f>'A Employer Allocation - No 158'!C295</f>
        <v>Va Museum of Natural History</v>
      </c>
      <c r="C294" s="16">
        <v>17141</v>
      </c>
      <c r="D294" s="16">
        <v>0</v>
      </c>
      <c r="E294" s="16">
        <v>0</v>
      </c>
      <c r="F294" s="16">
        <v>-17141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514860</v>
      </c>
    </row>
    <row r="295" spans="1:12" s="10" customFormat="1" x14ac:dyDescent="0.2">
      <c r="A295" s="12">
        <f>+'A Employer Allocation - No 158'!A296</f>
        <v>946</v>
      </c>
      <c r="B295" s="13" t="str">
        <f>'A Employer Allocation - No 158'!C296</f>
        <v>Council on Indians</v>
      </c>
      <c r="C295" s="16">
        <v>0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</row>
    <row r="296" spans="1:12" s="10" customFormat="1" x14ac:dyDescent="0.2">
      <c r="A296" s="12">
        <f>+'A Employer Allocation - No 158'!A297</f>
        <v>948</v>
      </c>
      <c r="B296" s="13" t="str">
        <f>'A Employer Allocation - No 158'!C297</f>
        <v>Southwest Va Higher Ed Center</v>
      </c>
      <c r="C296" s="16">
        <v>10789</v>
      </c>
      <c r="D296" s="16">
        <v>0</v>
      </c>
      <c r="E296" s="16">
        <v>0</v>
      </c>
      <c r="F296" s="16">
        <v>-10789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324064</v>
      </c>
    </row>
    <row r="297" spans="1:12" s="10" customFormat="1" x14ac:dyDescent="0.2">
      <c r="A297" s="12">
        <f>+'A Employer Allocation - No 158'!A298</f>
        <v>957</v>
      </c>
      <c r="B297" s="13" t="str">
        <f>'A Employer Allocation - No 158'!C298</f>
        <v>Commonwealth Att Serv Council</v>
      </c>
      <c r="C297" s="16">
        <v>2577</v>
      </c>
      <c r="D297" s="16">
        <v>0</v>
      </c>
      <c r="E297" s="16">
        <v>0</v>
      </c>
      <c r="F297" s="16">
        <v>-2577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77399</v>
      </c>
    </row>
    <row r="298" spans="1:12" s="10" customFormat="1" x14ac:dyDescent="0.2">
      <c r="A298" s="12">
        <f>+'A Employer Allocation - No 158'!A299</f>
        <v>960</v>
      </c>
      <c r="B298" s="13" t="str">
        <f>'A Employer Allocation - No 158'!C299</f>
        <v>Dept of Fire Programs</v>
      </c>
      <c r="C298" s="16">
        <v>32615</v>
      </c>
      <c r="D298" s="16">
        <v>0</v>
      </c>
      <c r="E298" s="16">
        <v>0</v>
      </c>
      <c r="F298" s="16">
        <v>-32615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979647</v>
      </c>
    </row>
    <row r="299" spans="1:12" s="10" customFormat="1" x14ac:dyDescent="0.2">
      <c r="A299" s="12">
        <f>+'A Employer Allocation - No 158'!A300</f>
        <v>961</v>
      </c>
      <c r="B299" s="13" t="str">
        <f>'A Employer Allocation - No 158'!C300</f>
        <v xml:space="preserve">Div of Capitol Police         </v>
      </c>
      <c r="C299" s="16">
        <v>36353</v>
      </c>
      <c r="D299" s="16">
        <v>0</v>
      </c>
      <c r="E299" s="16">
        <v>0</v>
      </c>
      <c r="F299" s="16">
        <v>-36353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1091915</v>
      </c>
    </row>
    <row r="300" spans="1:12" s="10" customFormat="1" x14ac:dyDescent="0.2">
      <c r="A300" s="12">
        <f>+'A Employer Allocation - No 158'!A301</f>
        <v>962</v>
      </c>
      <c r="B300" s="13" t="str">
        <f>'A Employer Allocation - No 158'!C301</f>
        <v>Dept of Emp Dispute Resolution</v>
      </c>
      <c r="C300" s="16">
        <v>0</v>
      </c>
      <c r="D300" s="16">
        <v>0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</row>
    <row r="301" spans="1:12" s="10" customFormat="1" x14ac:dyDescent="0.2">
      <c r="A301" s="12">
        <f>+'A Employer Allocation - No 158'!A302</f>
        <v>963</v>
      </c>
      <c r="B301" s="13" t="str">
        <f>'A Employer Allocation - No 158'!C302</f>
        <v>Virginia Liaison Office</v>
      </c>
      <c r="C301" s="16">
        <v>0</v>
      </c>
      <c r="D301" s="16">
        <v>0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</row>
    <row r="302" spans="1:12" s="10" customFormat="1" x14ac:dyDescent="0.2">
      <c r="A302" s="12">
        <f>+'A Employer Allocation - No 158'!A303</f>
        <v>964</v>
      </c>
      <c r="B302" s="13" t="str">
        <f>'A Employer Allocation - No 158'!C303</f>
        <v>VA Hlth Serv Cost Rev Council</v>
      </c>
      <c r="C302" s="16">
        <v>0</v>
      </c>
      <c r="D302" s="16">
        <v>0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</row>
    <row r="303" spans="1:12" s="10" customFormat="1" x14ac:dyDescent="0.2">
      <c r="A303" s="12">
        <f>+'A Employer Allocation - No 158'!A304</f>
        <v>968</v>
      </c>
      <c r="B303" s="13" t="str">
        <f>'A Employer Allocation - No 158'!C304</f>
        <v>Commission on Local Government</v>
      </c>
      <c r="C303" s="16">
        <v>0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</row>
    <row r="304" spans="1:12" s="10" customFormat="1" x14ac:dyDescent="0.2">
      <c r="A304" s="12">
        <f>+'A Employer Allocation - No 158'!A305</f>
        <v>972</v>
      </c>
      <c r="B304" s="13" t="str">
        <f>'A Employer Allocation - No 158'!C305</f>
        <v xml:space="preserve">Virginia Resources Authority  </v>
      </c>
      <c r="C304" s="16">
        <v>0</v>
      </c>
      <c r="D304" s="16">
        <v>0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</row>
    <row r="305" spans="1:12" s="10" customFormat="1" x14ac:dyDescent="0.2">
      <c r="A305" s="12">
        <f>+'A Employer Allocation - No 158'!A306</f>
        <v>980</v>
      </c>
      <c r="B305" s="13" t="str">
        <f>'A Employer Allocation - No 158'!C306</f>
        <v>Higher Education Tuition Moderation Incentive Fund</v>
      </c>
      <c r="C305" s="16">
        <v>0</v>
      </c>
      <c r="D305" s="16">
        <v>0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</row>
    <row r="306" spans="1:12" s="10" customFormat="1" x14ac:dyDescent="0.2">
      <c r="A306" s="12">
        <f>+'A Employer Allocation - No 158'!A307</f>
        <v>986</v>
      </c>
      <c r="B306" s="13" t="str">
        <f>'A Employer Allocation - No 158'!C307</f>
        <v xml:space="preserve">State Grants to Nonstate Agys </v>
      </c>
      <c r="C306" s="16">
        <v>0</v>
      </c>
      <c r="D306" s="16">
        <v>0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</row>
    <row r="307" spans="1:12" s="10" customFormat="1" x14ac:dyDescent="0.2">
      <c r="A307" s="12">
        <f>+'A Employer Allocation - No 158'!A308</f>
        <v>989</v>
      </c>
      <c r="B307" s="13" t="str">
        <f>'A Employer Allocation - No 158'!C308</f>
        <v>Higher Education Research Init</v>
      </c>
      <c r="C307" s="16">
        <v>0</v>
      </c>
      <c r="D307" s="16">
        <v>0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</row>
    <row r="308" spans="1:12" s="10" customFormat="1" x14ac:dyDescent="0.2">
      <c r="A308" s="12">
        <f>+'A Employer Allocation - No 158'!A309</f>
        <v>992</v>
      </c>
      <c r="B308" s="13" t="str">
        <f>'A Employer Allocation - No 158'!C309</f>
        <v>Planned Reversions</v>
      </c>
      <c r="C308" s="16">
        <v>0</v>
      </c>
      <c r="D308" s="16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</row>
    <row r="309" spans="1:12" s="10" customFormat="1" x14ac:dyDescent="0.2">
      <c r="A309" s="12">
        <f>+'A Employer Allocation - No 158'!A310</f>
        <v>993</v>
      </c>
      <c r="B309" s="13" t="str">
        <f>'A Employer Allocation - No 158'!C310</f>
        <v xml:space="preserve">Treasury Construction Fin     </v>
      </c>
      <c r="C309" s="16">
        <v>0</v>
      </c>
      <c r="D309" s="16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</row>
    <row r="310" spans="1:12" s="10" customFormat="1" x14ac:dyDescent="0.2">
      <c r="A310" s="12">
        <f>+'A Employer Allocation - No 158'!A311</f>
        <v>995</v>
      </c>
      <c r="B310" s="13" t="str">
        <f>'A Employer Allocation - No 158'!C311</f>
        <v>Central Appropriations</v>
      </c>
      <c r="C310" s="16">
        <v>0</v>
      </c>
      <c r="D310" s="16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</row>
    <row r="311" spans="1:12" s="10" customFormat="1" ht="15" x14ac:dyDescent="0.35">
      <c r="A311" s="12">
        <f>+'A Employer Allocation - No 158'!A312</f>
        <v>999</v>
      </c>
      <c r="B311" s="13" t="str">
        <f>'A Employer Allocation - No 158'!C312</f>
        <v>Dept Alcoholic Beverage Control</v>
      </c>
      <c r="C311" s="61">
        <v>481024</v>
      </c>
      <c r="D311" s="61">
        <v>0</v>
      </c>
      <c r="E311" s="61">
        <v>0</v>
      </c>
      <c r="F311" s="61">
        <v>-481024</v>
      </c>
      <c r="G311" s="61">
        <v>0</v>
      </c>
      <c r="H311" s="61">
        <v>0</v>
      </c>
      <c r="I311" s="61">
        <v>0</v>
      </c>
      <c r="J311" s="61">
        <v>0</v>
      </c>
      <c r="K311" s="61">
        <v>0</v>
      </c>
      <c r="L311" s="61">
        <v>14448345</v>
      </c>
    </row>
    <row r="313" spans="1:12" s="53" customFormat="1" ht="15" x14ac:dyDescent="0.35">
      <c r="A313" s="49" t="s">
        <v>333</v>
      </c>
      <c r="B313" s="62"/>
      <c r="C313" s="52">
        <f t="shared" ref="C313:L313" si="0">SUM(C5:C311)</f>
        <v>43244000</v>
      </c>
      <c r="D313" s="52">
        <f t="shared" si="0"/>
        <v>0</v>
      </c>
      <c r="E313" s="52">
        <f t="shared" si="0"/>
        <v>0</v>
      </c>
      <c r="F313" s="52">
        <f t="shared" si="0"/>
        <v>-43244000</v>
      </c>
      <c r="G313" s="52">
        <f t="shared" si="0"/>
        <v>0</v>
      </c>
      <c r="H313" s="52">
        <f t="shared" si="0"/>
        <v>0</v>
      </c>
      <c r="I313" s="52">
        <f t="shared" si="0"/>
        <v>0</v>
      </c>
      <c r="J313" s="52">
        <f t="shared" si="0"/>
        <v>0</v>
      </c>
      <c r="K313" s="52">
        <f t="shared" si="0"/>
        <v>0</v>
      </c>
      <c r="L313" s="52">
        <f t="shared" si="0"/>
        <v>1298904464</v>
      </c>
    </row>
  </sheetData>
  <sheetProtection password="FF8E" sheet="1" objects="1" scenarios="1"/>
  <mergeCells count="1">
    <mergeCell ref="C2:L2"/>
  </mergeCells>
  <printOptions horizontalCentered="1"/>
  <pageMargins left="0" right="0" top="0.25" bottom="0.5" header="0.3" footer="0.3"/>
  <pageSetup scale="55" fitToHeight="0" pageOrder="overThenDown" orientation="landscape" r:id="rId1"/>
  <headerFooter scaleWithDoc="0">
    <oddFooter>&amp;L&amp;Z&amp;F&amp;R&amp;D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1"/>
  <sheetViews>
    <sheetView showGridLines="0" showRowColHeaders="0" workbookViewId="0">
      <pane xSplit="1" ySplit="12" topLeftCell="B13" activePane="bottomRight" state="frozen"/>
      <selection activeCell="E61" sqref="E61"/>
      <selection pane="topRight" activeCell="E61" sqref="E61"/>
      <selection pane="bottomLeft" activeCell="E61" sqref="E61"/>
      <selection pane="bottomRight" activeCell="A13" sqref="A13"/>
    </sheetView>
  </sheetViews>
  <sheetFormatPr defaultColWidth="9.140625" defaultRowHeight="12.75" x14ac:dyDescent="0.2"/>
  <cols>
    <col min="1" max="1" width="10.42578125" style="2" bestFit="1" customWidth="1"/>
    <col min="2" max="2" width="37.28515625" style="2" bestFit="1" customWidth="1"/>
    <col min="3" max="3" width="11.28515625" style="2" bestFit="1" customWidth="1"/>
    <col min="4" max="4" width="16.5703125" style="2" bestFit="1" customWidth="1"/>
    <col min="5" max="5" width="11.85546875" style="2" customWidth="1"/>
    <col min="6" max="6" width="12.140625" style="2" customWidth="1"/>
    <col min="7" max="7" width="11.85546875" style="2" bestFit="1" customWidth="1"/>
    <col min="8" max="8" width="16.28515625" style="2" customWidth="1"/>
    <col min="9" max="9" width="12.42578125" style="2" customWidth="1"/>
    <col min="10" max="10" width="2.140625" style="2" customWidth="1"/>
    <col min="11" max="11" width="12.28515625" style="2" customWidth="1"/>
    <col min="12" max="12" width="14" style="2" customWidth="1"/>
    <col min="13" max="13" width="15" style="2" bestFit="1" customWidth="1"/>
    <col min="14" max="14" width="16.5703125" style="2" customWidth="1"/>
    <col min="15" max="15" width="13.7109375" style="2" customWidth="1"/>
    <col min="16" max="16" width="1.7109375" style="2" customWidth="1"/>
    <col min="17" max="17" width="13.42578125" style="2" customWidth="1"/>
    <col min="18" max="18" width="1.5703125" style="2" customWidth="1"/>
    <col min="19" max="19" width="16" style="2" bestFit="1" customWidth="1"/>
    <col min="20" max="20" width="1.5703125" style="2" customWidth="1"/>
    <col min="21" max="21" width="13.7109375" style="2" customWidth="1"/>
    <col min="22" max="16384" width="9.140625" style="2"/>
  </cols>
  <sheetData>
    <row r="1" spans="1:21" ht="15.75" x14ac:dyDescent="0.25">
      <c r="A1" s="28" t="s">
        <v>369</v>
      </c>
      <c r="B1" s="1"/>
      <c r="C1" s="109" t="s">
        <v>1</v>
      </c>
      <c r="D1" s="109" t="s">
        <v>2</v>
      </c>
      <c r="E1" s="109" t="s">
        <v>3</v>
      </c>
      <c r="F1" s="109" t="s">
        <v>4</v>
      </c>
      <c r="G1" s="109" t="s">
        <v>5</v>
      </c>
      <c r="H1" s="109" t="s">
        <v>6</v>
      </c>
      <c r="I1" s="109" t="s">
        <v>7</v>
      </c>
      <c r="J1" s="109"/>
      <c r="K1" s="109" t="s">
        <v>8</v>
      </c>
      <c r="L1" s="109" t="s">
        <v>9</v>
      </c>
      <c r="M1" s="109" t="s">
        <v>10</v>
      </c>
      <c r="N1" s="109" t="s">
        <v>11</v>
      </c>
      <c r="O1" s="109" t="s">
        <v>12</v>
      </c>
      <c r="P1" s="109"/>
      <c r="Q1" s="109" t="s">
        <v>370</v>
      </c>
      <c r="R1" s="109"/>
      <c r="S1" s="109" t="s">
        <v>371</v>
      </c>
      <c r="T1" s="109"/>
      <c r="U1" s="109" t="s">
        <v>372</v>
      </c>
    </row>
    <row r="2" spans="1:21" x14ac:dyDescent="0.2">
      <c r="B2" s="65"/>
      <c r="C2" s="65"/>
      <c r="D2" s="65"/>
      <c r="E2" s="151" t="s">
        <v>373</v>
      </c>
      <c r="F2" s="151"/>
      <c r="G2" s="151"/>
      <c r="H2" s="151"/>
      <c r="I2" s="151"/>
      <c r="J2" s="66"/>
      <c r="K2" s="151" t="s">
        <v>374</v>
      </c>
      <c r="L2" s="151"/>
      <c r="M2" s="151"/>
      <c r="N2" s="151"/>
      <c r="O2" s="151"/>
      <c r="P2" s="66"/>
      <c r="Q2" s="151" t="s">
        <v>335</v>
      </c>
      <c r="R2" s="151"/>
      <c r="S2" s="151"/>
      <c r="T2" s="151"/>
      <c r="U2" s="151"/>
    </row>
    <row r="3" spans="1:21" x14ac:dyDescent="0.2">
      <c r="B3" s="65"/>
      <c r="C3" s="65"/>
      <c r="D3" s="65"/>
      <c r="E3" s="65"/>
      <c r="F3" s="65"/>
      <c r="G3" s="65"/>
      <c r="H3" s="66"/>
      <c r="I3" s="65"/>
      <c r="J3" s="65"/>
      <c r="K3" s="65"/>
      <c r="L3" s="65"/>
      <c r="M3" s="65"/>
      <c r="N3" s="66"/>
      <c r="O3" s="65"/>
      <c r="P3" s="65"/>
      <c r="Q3" s="65"/>
      <c r="R3" s="65"/>
      <c r="S3" s="66" t="s">
        <v>375</v>
      </c>
      <c r="T3" s="65"/>
      <c r="U3" s="65"/>
    </row>
    <row r="4" spans="1:21" x14ac:dyDescent="0.2">
      <c r="B4" s="65"/>
      <c r="C4" s="65"/>
      <c r="D4" s="65"/>
      <c r="E4" s="65"/>
      <c r="F4" s="65"/>
      <c r="G4" s="65"/>
      <c r="H4" s="66" t="s">
        <v>376</v>
      </c>
      <c r="I4" s="65"/>
      <c r="J4" s="65"/>
      <c r="K4" s="65"/>
      <c r="L4" s="65"/>
      <c r="M4" s="65"/>
      <c r="N4" s="66" t="s">
        <v>376</v>
      </c>
      <c r="O4" s="65"/>
      <c r="P4" s="65"/>
      <c r="Q4" s="65"/>
      <c r="R4" s="65"/>
      <c r="S4" s="66" t="s">
        <v>377</v>
      </c>
      <c r="T4" s="65"/>
      <c r="U4" s="65"/>
    </row>
    <row r="5" spans="1:21" x14ac:dyDescent="0.2">
      <c r="B5" s="65"/>
      <c r="C5" s="65"/>
      <c r="D5" s="65"/>
      <c r="E5" s="65"/>
      <c r="F5" s="66" t="s">
        <v>378</v>
      </c>
      <c r="G5" s="66"/>
      <c r="H5" s="66" t="s">
        <v>379</v>
      </c>
      <c r="I5" s="66"/>
      <c r="J5" s="66"/>
      <c r="K5" s="66"/>
      <c r="L5" s="66" t="s">
        <v>378</v>
      </c>
      <c r="M5" s="66"/>
      <c r="N5" s="66" t="s">
        <v>379</v>
      </c>
      <c r="O5" s="66"/>
      <c r="P5" s="66"/>
      <c r="Q5" s="66"/>
      <c r="R5" s="66"/>
      <c r="S5" s="66" t="s">
        <v>379</v>
      </c>
      <c r="T5" s="66"/>
      <c r="U5" s="65"/>
    </row>
    <row r="6" spans="1:21" x14ac:dyDescent="0.2">
      <c r="B6" s="65"/>
      <c r="C6" s="65"/>
      <c r="D6" s="65"/>
      <c r="E6" s="65"/>
      <c r="F6" s="66" t="s">
        <v>380</v>
      </c>
      <c r="G6" s="66"/>
      <c r="H6" s="66" t="s">
        <v>381</v>
      </c>
      <c r="I6" s="66"/>
      <c r="J6" s="66"/>
      <c r="K6" s="66"/>
      <c r="L6" s="66" t="s">
        <v>380</v>
      </c>
      <c r="M6" s="66"/>
      <c r="N6" s="66" t="s">
        <v>381</v>
      </c>
      <c r="O6" s="66"/>
      <c r="P6" s="66"/>
      <c r="Q6" s="66"/>
      <c r="R6" s="66"/>
      <c r="S6" s="66" t="s">
        <v>381</v>
      </c>
      <c r="T6" s="66"/>
      <c r="U6" s="65"/>
    </row>
    <row r="7" spans="1:21" x14ac:dyDescent="0.2">
      <c r="B7" s="65"/>
      <c r="C7" s="65"/>
      <c r="D7" s="65"/>
      <c r="E7" s="65"/>
      <c r="F7" s="66" t="s">
        <v>382</v>
      </c>
      <c r="G7" s="66"/>
      <c r="H7" s="66" t="s">
        <v>380</v>
      </c>
      <c r="I7" s="66"/>
      <c r="J7" s="66"/>
      <c r="K7" s="66"/>
      <c r="L7" s="66" t="s">
        <v>382</v>
      </c>
      <c r="M7" s="66"/>
      <c r="N7" s="66" t="s">
        <v>380</v>
      </c>
      <c r="O7" s="66"/>
      <c r="P7" s="66"/>
      <c r="Q7" s="66"/>
      <c r="R7" s="66"/>
      <c r="S7" s="66" t="s">
        <v>380</v>
      </c>
      <c r="T7" s="66"/>
      <c r="U7" s="65"/>
    </row>
    <row r="8" spans="1:21" x14ac:dyDescent="0.2">
      <c r="B8" s="65"/>
      <c r="C8" s="65"/>
      <c r="D8" s="65"/>
      <c r="E8" s="66" t="s">
        <v>383</v>
      </c>
      <c r="F8" s="66" t="s">
        <v>384</v>
      </c>
      <c r="G8" s="66"/>
      <c r="H8" s="66" t="s">
        <v>15</v>
      </c>
      <c r="I8" s="66" t="s">
        <v>385</v>
      </c>
      <c r="J8" s="66"/>
      <c r="K8" s="66" t="s">
        <v>386</v>
      </c>
      <c r="L8" s="66" t="s">
        <v>384</v>
      </c>
      <c r="M8" s="66"/>
      <c r="N8" s="66" t="s">
        <v>15</v>
      </c>
      <c r="O8" s="66" t="s">
        <v>385</v>
      </c>
      <c r="P8" s="66"/>
      <c r="Q8" s="66" t="s">
        <v>387</v>
      </c>
      <c r="R8" s="66"/>
      <c r="S8" s="66" t="s">
        <v>15</v>
      </c>
      <c r="T8" s="66"/>
      <c r="U8" s="66"/>
    </row>
    <row r="9" spans="1:21" x14ac:dyDescent="0.2">
      <c r="B9" s="65"/>
      <c r="C9" s="65"/>
      <c r="D9" s="65"/>
      <c r="E9" s="66" t="s">
        <v>380</v>
      </c>
      <c r="F9" s="66" t="s">
        <v>388</v>
      </c>
      <c r="G9" s="66"/>
      <c r="H9" s="66" t="s">
        <v>20</v>
      </c>
      <c r="I9" s="66" t="s">
        <v>389</v>
      </c>
      <c r="J9" s="66"/>
      <c r="K9" s="66" t="s">
        <v>380</v>
      </c>
      <c r="L9" s="66" t="s">
        <v>388</v>
      </c>
      <c r="M9" s="66"/>
      <c r="N9" s="66" t="s">
        <v>20</v>
      </c>
      <c r="O9" s="66" t="s">
        <v>389</v>
      </c>
      <c r="P9" s="66"/>
      <c r="Q9" s="66" t="s">
        <v>390</v>
      </c>
      <c r="R9" s="66"/>
      <c r="S9" s="66" t="s">
        <v>20</v>
      </c>
      <c r="T9" s="66"/>
      <c r="U9" s="66" t="s">
        <v>385</v>
      </c>
    </row>
    <row r="10" spans="1:21" x14ac:dyDescent="0.2">
      <c r="B10" s="65"/>
      <c r="C10" s="65"/>
      <c r="D10" s="65"/>
      <c r="E10" s="66" t="s">
        <v>391</v>
      </c>
      <c r="F10" s="66" t="s">
        <v>392</v>
      </c>
      <c r="G10" s="66"/>
      <c r="H10" s="66" t="s">
        <v>393</v>
      </c>
      <c r="I10" s="66" t="s">
        <v>394</v>
      </c>
      <c r="J10" s="66"/>
      <c r="K10" s="66" t="s">
        <v>391</v>
      </c>
      <c r="L10" s="66" t="s">
        <v>392</v>
      </c>
      <c r="M10" s="66"/>
      <c r="N10" s="66" t="s">
        <v>393</v>
      </c>
      <c r="O10" s="66" t="s">
        <v>395</v>
      </c>
      <c r="P10" s="66"/>
      <c r="Q10" s="66" t="s">
        <v>396</v>
      </c>
      <c r="R10" s="66"/>
      <c r="S10" s="66" t="s">
        <v>393</v>
      </c>
      <c r="T10" s="66"/>
      <c r="U10" s="66" t="s">
        <v>15</v>
      </c>
    </row>
    <row r="11" spans="1:21" x14ac:dyDescent="0.2">
      <c r="B11" s="66"/>
      <c r="C11" s="5" t="s">
        <v>16</v>
      </c>
      <c r="D11" s="66" t="s">
        <v>400</v>
      </c>
      <c r="E11" s="66" t="s">
        <v>384</v>
      </c>
      <c r="F11" s="66" t="s">
        <v>397</v>
      </c>
      <c r="G11" s="66" t="s">
        <v>398</v>
      </c>
      <c r="H11" s="66" t="s">
        <v>390</v>
      </c>
      <c r="I11" s="66" t="s">
        <v>399</v>
      </c>
      <c r="J11" s="66"/>
      <c r="K11" s="66" t="s">
        <v>384</v>
      </c>
      <c r="L11" s="66" t="s">
        <v>397</v>
      </c>
      <c r="M11" s="66" t="s">
        <v>398</v>
      </c>
      <c r="N11" s="66" t="s">
        <v>390</v>
      </c>
      <c r="O11" s="66" t="s">
        <v>399</v>
      </c>
      <c r="P11" s="66"/>
      <c r="Q11" s="66" t="s">
        <v>400</v>
      </c>
      <c r="R11" s="66"/>
      <c r="S11" s="66" t="s">
        <v>390</v>
      </c>
      <c r="T11" s="66"/>
      <c r="U11" s="66" t="s">
        <v>400</v>
      </c>
    </row>
    <row r="12" spans="1:21" x14ac:dyDescent="0.2">
      <c r="A12" s="67" t="s">
        <v>19</v>
      </c>
      <c r="B12" s="68" t="s">
        <v>15</v>
      </c>
      <c r="C12" s="69" t="s">
        <v>21</v>
      </c>
      <c r="D12" s="70" t="s">
        <v>22</v>
      </c>
      <c r="E12" s="70" t="s">
        <v>401</v>
      </c>
      <c r="F12" s="70" t="s">
        <v>402</v>
      </c>
      <c r="G12" s="70" t="s">
        <v>403</v>
      </c>
      <c r="H12" s="70" t="s">
        <v>20</v>
      </c>
      <c r="I12" s="70" t="s">
        <v>404</v>
      </c>
      <c r="J12" s="70"/>
      <c r="K12" s="70" t="s">
        <v>401</v>
      </c>
      <c r="L12" s="70" t="s">
        <v>402</v>
      </c>
      <c r="M12" s="70" t="s">
        <v>403</v>
      </c>
      <c r="N12" s="70" t="s">
        <v>20</v>
      </c>
      <c r="O12" s="70" t="s">
        <v>404</v>
      </c>
      <c r="P12" s="70"/>
      <c r="Q12" s="70" t="s">
        <v>405</v>
      </c>
      <c r="R12" s="70"/>
      <c r="S12" s="70" t="s">
        <v>20</v>
      </c>
      <c r="T12" s="70"/>
      <c r="U12" s="70" t="s">
        <v>405</v>
      </c>
    </row>
    <row r="13" spans="1:21" ht="15" x14ac:dyDescent="0.25">
      <c r="A13" s="71">
        <f>+'C Liability Recon'!A5</f>
        <v>5</v>
      </c>
      <c r="B13" s="72" t="str">
        <f>+'C Liability Recon'!B5</f>
        <v>VRS Retirees, Survivors, LTD Participants</v>
      </c>
      <c r="C13" s="73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/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5"/>
      <c r="Q13" s="74">
        <v>0</v>
      </c>
      <c r="R13" s="75"/>
      <c r="S13" s="74">
        <v>0</v>
      </c>
      <c r="T13" s="75"/>
      <c r="U13" s="75">
        <v>0</v>
      </c>
    </row>
    <row r="14" spans="1:21" ht="15" x14ac:dyDescent="0.25">
      <c r="A14" s="123">
        <f>+'C Liability Recon'!A6</f>
        <v>6</v>
      </c>
      <c r="B14" s="59" t="str">
        <f>+'C Liability Recon'!B6</f>
        <v>Non-Annuitant Survivors, Extended Coverage</v>
      </c>
      <c r="C14" s="76">
        <v>0</v>
      </c>
      <c r="D14" s="16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/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/>
      <c r="Q14" s="77">
        <v>0</v>
      </c>
      <c r="R14" s="77"/>
      <c r="S14" s="77">
        <v>0</v>
      </c>
      <c r="T14" s="77"/>
      <c r="U14" s="77">
        <v>0</v>
      </c>
    </row>
    <row r="15" spans="1:21" ht="15" x14ac:dyDescent="0.25">
      <c r="A15" s="58">
        <f>+'C Liability Recon'!A7</f>
        <v>7</v>
      </c>
      <c r="B15" s="59" t="str">
        <f>+'C Liability Recon'!B7</f>
        <v>ORP Retirees, Survivors, LTD Participants</v>
      </c>
      <c r="C15" s="76">
        <v>0</v>
      </c>
      <c r="D15" s="16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/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/>
      <c r="Q15" s="77">
        <v>0</v>
      </c>
      <c r="R15" s="77"/>
      <c r="S15" s="77">
        <v>0</v>
      </c>
      <c r="T15" s="77"/>
      <c r="U15" s="77">
        <v>0</v>
      </c>
    </row>
    <row r="16" spans="1:21" ht="15" x14ac:dyDescent="0.25">
      <c r="A16" s="58">
        <f>+'C Liability Recon'!A8</f>
        <v>47</v>
      </c>
      <c r="B16" s="59" t="str">
        <f>+'C Liability Recon'!B8</f>
        <v>Various TLC Govt Groups</v>
      </c>
      <c r="C16" s="76">
        <v>0</v>
      </c>
      <c r="D16" s="16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/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/>
      <c r="Q16" s="77">
        <v>0</v>
      </c>
      <c r="R16" s="77"/>
      <c r="S16" s="77">
        <v>0</v>
      </c>
      <c r="T16" s="77"/>
      <c r="U16" s="77">
        <v>0</v>
      </c>
    </row>
    <row r="17" spans="1:23" ht="15" x14ac:dyDescent="0.25">
      <c r="A17" s="58">
        <f>+'C Liability Recon'!A9</f>
        <v>48</v>
      </c>
      <c r="B17" s="59" t="str">
        <f>+'C Liability Recon'!B9</f>
        <v>Various TLC School Groups</v>
      </c>
      <c r="C17" s="76">
        <v>0</v>
      </c>
      <c r="D17" s="16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/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/>
      <c r="Q17" s="77">
        <v>0</v>
      </c>
      <c r="R17" s="77"/>
      <c r="S17" s="77">
        <v>0</v>
      </c>
      <c r="T17" s="77"/>
      <c r="U17" s="77">
        <v>0</v>
      </c>
    </row>
    <row r="18" spans="1:23" ht="15" x14ac:dyDescent="0.25">
      <c r="A18" s="58">
        <f>+'C Liability Recon'!A10</f>
        <v>90</v>
      </c>
      <c r="B18" s="59" t="str">
        <f>+'C Liability Recon'!B10</f>
        <v>POTOMAC RIVER FISHERIES</v>
      </c>
      <c r="C18" s="76">
        <v>4.3873858427333155E-5</v>
      </c>
      <c r="D18" s="16">
        <v>56988</v>
      </c>
      <c r="E18" s="77">
        <v>0</v>
      </c>
      <c r="F18" s="77">
        <v>0</v>
      </c>
      <c r="G18" s="77">
        <v>0</v>
      </c>
      <c r="H18" s="77">
        <v>330</v>
      </c>
      <c r="I18" s="77">
        <v>330</v>
      </c>
      <c r="J18" s="77"/>
      <c r="K18" s="77">
        <v>2292</v>
      </c>
      <c r="L18" s="77">
        <v>0</v>
      </c>
      <c r="M18" s="77">
        <v>12081</v>
      </c>
      <c r="N18" s="77">
        <v>0</v>
      </c>
      <c r="O18" s="77">
        <v>14373</v>
      </c>
      <c r="P18" s="77"/>
      <c r="Q18" s="77">
        <v>4547</v>
      </c>
      <c r="R18" s="77"/>
      <c r="S18" s="77">
        <v>61</v>
      </c>
      <c r="T18" s="77"/>
      <c r="U18" s="77">
        <v>4608</v>
      </c>
      <c r="W18" s="78"/>
    </row>
    <row r="19" spans="1:23" ht="15" x14ac:dyDescent="0.25">
      <c r="A19" s="58">
        <f>+'C Liability Recon'!A11</f>
        <v>91</v>
      </c>
      <c r="B19" s="59" t="str">
        <f>+'C Liability Recon'!B11</f>
        <v>New River Valley Emergency Communications</v>
      </c>
      <c r="C19" s="76">
        <v>6.8271679647436635E-5</v>
      </c>
      <c r="D19" s="16">
        <v>88678</v>
      </c>
      <c r="E19" s="77">
        <v>0</v>
      </c>
      <c r="F19" s="77">
        <v>0</v>
      </c>
      <c r="G19" s="77">
        <v>0</v>
      </c>
      <c r="H19" s="77">
        <v>90293</v>
      </c>
      <c r="I19" s="77">
        <v>90293</v>
      </c>
      <c r="J19" s="77"/>
      <c r="K19" s="77">
        <v>3567</v>
      </c>
      <c r="L19" s="77">
        <v>0</v>
      </c>
      <c r="M19" s="77">
        <v>18800</v>
      </c>
      <c r="N19" s="77">
        <v>0</v>
      </c>
      <c r="O19" s="77">
        <v>22367</v>
      </c>
      <c r="P19" s="77"/>
      <c r="Q19" s="77">
        <v>7076</v>
      </c>
      <c r="R19" s="77"/>
      <c r="S19" s="77">
        <v>16629</v>
      </c>
      <c r="T19" s="77"/>
      <c r="U19" s="77">
        <v>23705</v>
      </c>
    </row>
    <row r="20" spans="1:23" ht="15" x14ac:dyDescent="0.25">
      <c r="A20" s="58">
        <f>+'C Liability Recon'!A12</f>
        <v>100</v>
      </c>
      <c r="B20" s="59" t="str">
        <f>+'C Liability Recon'!B12</f>
        <v xml:space="preserve">Senate of Virginia            </v>
      </c>
      <c r="C20" s="76">
        <v>1.1989305844364426E-3</v>
      </c>
      <c r="D20" s="16">
        <v>1557296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/>
      <c r="K20" s="77">
        <v>62637</v>
      </c>
      <c r="L20" s="77">
        <v>0</v>
      </c>
      <c r="M20" s="77">
        <v>330148</v>
      </c>
      <c r="N20" s="77">
        <v>55383</v>
      </c>
      <c r="O20" s="77">
        <v>448168</v>
      </c>
      <c r="P20" s="77"/>
      <c r="Q20" s="77">
        <v>124256</v>
      </c>
      <c r="R20" s="77"/>
      <c r="S20" s="77">
        <v>-10200</v>
      </c>
      <c r="T20" s="77"/>
      <c r="U20" s="77">
        <v>114056</v>
      </c>
    </row>
    <row r="21" spans="1:23" ht="15" x14ac:dyDescent="0.25">
      <c r="A21" s="58">
        <f>+'C Liability Recon'!A13</f>
        <v>101</v>
      </c>
      <c r="B21" s="59" t="str">
        <f>+'C Liability Recon'!B13</f>
        <v xml:space="preserve">Virginia House of Delegates   </v>
      </c>
      <c r="C21" s="76">
        <v>2.4106369865984295E-3</v>
      </c>
      <c r="D21" s="16">
        <v>3131187</v>
      </c>
      <c r="E21" s="77">
        <v>0</v>
      </c>
      <c r="F21" s="77">
        <v>0</v>
      </c>
      <c r="G21" s="77">
        <v>0</v>
      </c>
      <c r="H21" s="77">
        <v>106825</v>
      </c>
      <c r="I21" s="77">
        <v>106825</v>
      </c>
      <c r="J21" s="77"/>
      <c r="K21" s="77">
        <v>125941</v>
      </c>
      <c r="L21" s="77">
        <v>0</v>
      </c>
      <c r="M21" s="77">
        <v>663815</v>
      </c>
      <c r="N21" s="77">
        <v>0</v>
      </c>
      <c r="O21" s="77">
        <v>789756</v>
      </c>
      <c r="P21" s="77"/>
      <c r="Q21" s="77">
        <v>249836</v>
      </c>
      <c r="R21" s="77"/>
      <c r="S21" s="77">
        <v>19673</v>
      </c>
      <c r="T21" s="77"/>
      <c r="U21" s="77">
        <v>269509</v>
      </c>
    </row>
    <row r="22" spans="1:23" ht="15" x14ac:dyDescent="0.25">
      <c r="A22" s="58">
        <f>+'C Liability Recon'!A14</f>
        <v>102</v>
      </c>
      <c r="B22" s="59" t="str">
        <f>+'C Liability Recon'!B14</f>
        <v>Leg Dept Reversion Clear Acct</v>
      </c>
      <c r="C22" s="76">
        <v>0</v>
      </c>
      <c r="D22" s="16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/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/>
      <c r="Q22" s="77">
        <v>0</v>
      </c>
      <c r="R22" s="77"/>
      <c r="S22" s="77">
        <v>0</v>
      </c>
      <c r="T22" s="77"/>
      <c r="U22" s="77">
        <v>0</v>
      </c>
    </row>
    <row r="23" spans="1:23" ht="15" x14ac:dyDescent="0.25">
      <c r="A23" s="58">
        <f>+'C Liability Recon'!A15</f>
        <v>103</v>
      </c>
      <c r="B23" s="59" t="str">
        <f>+'C Liability Recon'!B15</f>
        <v>Magistrates</v>
      </c>
      <c r="C23" s="76">
        <v>3.8501431397644135E-3</v>
      </c>
      <c r="D23" s="16">
        <v>5000968</v>
      </c>
      <c r="E23" s="77">
        <v>0</v>
      </c>
      <c r="F23" s="77">
        <v>0</v>
      </c>
      <c r="G23" s="77">
        <v>0</v>
      </c>
      <c r="H23" s="77">
        <v>19731</v>
      </c>
      <c r="I23" s="77">
        <v>19731</v>
      </c>
      <c r="J23" s="77"/>
      <c r="K23" s="77">
        <v>201146</v>
      </c>
      <c r="L23" s="77">
        <v>0</v>
      </c>
      <c r="M23" s="77">
        <v>1060210</v>
      </c>
      <c r="N23" s="77">
        <v>0</v>
      </c>
      <c r="O23" s="77">
        <v>1261356</v>
      </c>
      <c r="P23" s="77"/>
      <c r="Q23" s="77">
        <v>399026</v>
      </c>
      <c r="R23" s="77"/>
      <c r="S23" s="77">
        <v>3634</v>
      </c>
      <c r="T23" s="77"/>
      <c r="U23" s="77">
        <v>402660</v>
      </c>
    </row>
    <row r="24" spans="1:23" ht="15" x14ac:dyDescent="0.25">
      <c r="A24" s="58">
        <f>+'C Liability Recon'!A16</f>
        <v>107</v>
      </c>
      <c r="B24" s="59" t="str">
        <f>+'C Liability Recon'!B16</f>
        <v>Div of Legislative Services</v>
      </c>
      <c r="C24" s="76">
        <v>8.0335159263792951E-4</v>
      </c>
      <c r="D24" s="16">
        <v>1043477</v>
      </c>
      <c r="E24" s="77">
        <v>0</v>
      </c>
      <c r="F24" s="77">
        <v>0</v>
      </c>
      <c r="G24" s="77">
        <v>0</v>
      </c>
      <c r="H24" s="77">
        <v>57300</v>
      </c>
      <c r="I24" s="77">
        <v>57300</v>
      </c>
      <c r="J24" s="77"/>
      <c r="K24" s="77">
        <v>41970</v>
      </c>
      <c r="L24" s="77">
        <v>0</v>
      </c>
      <c r="M24" s="77">
        <v>221218</v>
      </c>
      <c r="N24" s="77">
        <v>0</v>
      </c>
      <c r="O24" s="77">
        <v>263188</v>
      </c>
      <c r="P24" s="77"/>
      <c r="Q24" s="77">
        <v>83259</v>
      </c>
      <c r="R24" s="77"/>
      <c r="S24" s="77">
        <v>10553</v>
      </c>
      <c r="T24" s="77"/>
      <c r="U24" s="77">
        <v>93812</v>
      </c>
    </row>
    <row r="25" spans="1:23" ht="15" x14ac:dyDescent="0.25">
      <c r="A25" s="58">
        <f>+'C Liability Recon'!A17</f>
        <v>109</v>
      </c>
      <c r="B25" s="59" t="str">
        <f>+'C Liability Recon'!B17</f>
        <v>Div of Legislative Auto Sys</v>
      </c>
      <c r="C25" s="76">
        <v>2.6024246242610706E-4</v>
      </c>
      <c r="D25" s="16">
        <v>338030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/>
      <c r="K25" s="77">
        <v>13596</v>
      </c>
      <c r="L25" s="77">
        <v>0</v>
      </c>
      <c r="M25" s="77">
        <v>71663</v>
      </c>
      <c r="N25" s="77">
        <v>31451</v>
      </c>
      <c r="O25" s="77">
        <v>116710</v>
      </c>
      <c r="P25" s="77"/>
      <c r="Q25" s="77">
        <v>26971</v>
      </c>
      <c r="R25" s="77"/>
      <c r="S25" s="77">
        <v>-5792</v>
      </c>
      <c r="T25" s="77"/>
      <c r="U25" s="77">
        <v>21179</v>
      </c>
    </row>
    <row r="26" spans="1:23" ht="15" x14ac:dyDescent="0.25">
      <c r="A26" s="58">
        <f>+'C Liability Recon'!A18</f>
        <v>110</v>
      </c>
      <c r="B26" s="59" t="str">
        <f>+'C Liability Recon'!B18</f>
        <v>Joint Leg Audit &amp; Review Comm</v>
      </c>
      <c r="C26" s="76">
        <v>3.0141059274452193E-4</v>
      </c>
      <c r="D26" s="16">
        <v>391504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/>
      <c r="K26" s="77">
        <v>15747</v>
      </c>
      <c r="L26" s="77">
        <v>0</v>
      </c>
      <c r="M26" s="77">
        <v>82999</v>
      </c>
      <c r="N26" s="77">
        <v>6763</v>
      </c>
      <c r="O26" s="77">
        <v>105509</v>
      </c>
      <c r="P26" s="77"/>
      <c r="Q26" s="77">
        <v>31238</v>
      </c>
      <c r="R26" s="77"/>
      <c r="S26" s="77">
        <v>-1245</v>
      </c>
      <c r="T26" s="77"/>
      <c r="U26" s="77">
        <v>29993</v>
      </c>
    </row>
    <row r="27" spans="1:23" ht="15" x14ac:dyDescent="0.25">
      <c r="A27" s="58">
        <f>+'C Liability Recon'!A19</f>
        <v>111</v>
      </c>
      <c r="B27" s="59" t="str">
        <f>+'C Liability Recon'!B19</f>
        <v>Supreme Court of Virginia</v>
      </c>
      <c r="C27" s="76">
        <v>3.133490517211466E-3</v>
      </c>
      <c r="D27" s="16">
        <v>4070105</v>
      </c>
      <c r="E27" s="77">
        <v>0</v>
      </c>
      <c r="F27" s="77">
        <v>0</v>
      </c>
      <c r="G27" s="77">
        <v>0</v>
      </c>
      <c r="H27" s="77">
        <v>74443</v>
      </c>
      <c r="I27" s="77">
        <v>74443</v>
      </c>
      <c r="J27" s="77"/>
      <c r="K27" s="77">
        <v>163705</v>
      </c>
      <c r="L27" s="77">
        <v>0</v>
      </c>
      <c r="M27" s="77">
        <v>862866</v>
      </c>
      <c r="N27" s="77">
        <v>0</v>
      </c>
      <c r="O27" s="77">
        <v>1026571</v>
      </c>
      <c r="P27" s="77"/>
      <c r="Q27" s="77">
        <v>324752</v>
      </c>
      <c r="R27" s="77"/>
      <c r="S27" s="77">
        <v>13709</v>
      </c>
      <c r="T27" s="77"/>
      <c r="U27" s="77">
        <v>338461</v>
      </c>
    </row>
    <row r="28" spans="1:23" ht="15" x14ac:dyDescent="0.25">
      <c r="A28" s="58">
        <f>+'C Liability Recon'!A20</f>
        <v>112</v>
      </c>
      <c r="B28" s="59" t="str">
        <f>+'C Liability Recon'!B20</f>
        <v>Judicial Inquiry And Rev Comm</v>
      </c>
      <c r="C28" s="76">
        <v>2.9798674299643582E-5</v>
      </c>
      <c r="D28" s="16">
        <v>38706</v>
      </c>
      <c r="E28" s="77">
        <v>0</v>
      </c>
      <c r="F28" s="77">
        <v>0</v>
      </c>
      <c r="G28" s="77">
        <v>0</v>
      </c>
      <c r="H28" s="77">
        <v>3196</v>
      </c>
      <c r="I28" s="77">
        <v>3196</v>
      </c>
      <c r="J28" s="77"/>
      <c r="K28" s="77">
        <v>1557</v>
      </c>
      <c r="L28" s="77">
        <v>0</v>
      </c>
      <c r="M28" s="77">
        <v>8206</v>
      </c>
      <c r="N28" s="77">
        <v>0</v>
      </c>
      <c r="O28" s="77">
        <v>9763</v>
      </c>
      <c r="P28" s="77"/>
      <c r="Q28" s="77">
        <v>3088</v>
      </c>
      <c r="R28" s="77"/>
      <c r="S28" s="77">
        <v>589</v>
      </c>
      <c r="T28" s="77"/>
      <c r="U28" s="77">
        <v>3677</v>
      </c>
    </row>
    <row r="29" spans="1:23" ht="15" x14ac:dyDescent="0.25">
      <c r="A29" s="58">
        <f>+'C Liability Recon'!A21</f>
        <v>113</v>
      </c>
      <c r="B29" s="59" t="str">
        <f>+'C Liability Recon'!B21</f>
        <v>Circuit Courts</v>
      </c>
      <c r="C29" s="76">
        <v>2.0560979235371107E-3</v>
      </c>
      <c r="D29" s="16">
        <v>2670675</v>
      </c>
      <c r="E29" s="77">
        <v>0</v>
      </c>
      <c r="F29" s="77">
        <v>0</v>
      </c>
      <c r="G29" s="77">
        <v>0</v>
      </c>
      <c r="H29" s="77">
        <v>21332</v>
      </c>
      <c r="I29" s="77">
        <v>21332</v>
      </c>
      <c r="J29" s="77"/>
      <c r="K29" s="77">
        <v>107418</v>
      </c>
      <c r="L29" s="77">
        <v>0</v>
      </c>
      <c r="M29" s="77">
        <v>566186</v>
      </c>
      <c r="N29" s="77">
        <v>0</v>
      </c>
      <c r="O29" s="77">
        <v>673604</v>
      </c>
      <c r="P29" s="77"/>
      <c r="Q29" s="77">
        <v>213092</v>
      </c>
      <c r="R29" s="77"/>
      <c r="S29" s="77">
        <v>3929</v>
      </c>
      <c r="T29" s="77"/>
      <c r="U29" s="77">
        <v>217021</v>
      </c>
    </row>
    <row r="30" spans="1:23" ht="15" x14ac:dyDescent="0.25">
      <c r="A30" s="58">
        <f>+'C Liability Recon'!A22</f>
        <v>114</v>
      </c>
      <c r="B30" s="59" t="str">
        <f>+'C Liability Recon'!B22</f>
        <v>General District Courts</v>
      </c>
      <c r="C30" s="76">
        <v>1.0077893526412189E-2</v>
      </c>
      <c r="D30" s="16">
        <v>13090221</v>
      </c>
      <c r="E30" s="77">
        <v>0</v>
      </c>
      <c r="F30" s="77">
        <v>0</v>
      </c>
      <c r="G30" s="77">
        <v>0</v>
      </c>
      <c r="H30" s="77">
        <v>24715</v>
      </c>
      <c r="I30" s="77">
        <v>24715</v>
      </c>
      <c r="J30" s="77"/>
      <c r="K30" s="77">
        <v>526508</v>
      </c>
      <c r="L30" s="77">
        <v>0</v>
      </c>
      <c r="M30" s="77">
        <v>2775139</v>
      </c>
      <c r="N30" s="77">
        <v>0</v>
      </c>
      <c r="O30" s="77">
        <v>3301647</v>
      </c>
      <c r="P30" s="77"/>
      <c r="Q30" s="77">
        <v>1044465</v>
      </c>
      <c r="R30" s="77"/>
      <c r="S30" s="77">
        <v>4552</v>
      </c>
      <c r="T30" s="77"/>
      <c r="U30" s="77">
        <v>1049017</v>
      </c>
    </row>
    <row r="31" spans="1:23" ht="15" x14ac:dyDescent="0.25">
      <c r="A31" s="58">
        <f>+'C Liability Recon'!A23</f>
        <v>115</v>
      </c>
      <c r="B31" s="59" t="str">
        <f>+'C Liability Recon'!B23</f>
        <v>Juv and Dom Relations Dist Crt</v>
      </c>
      <c r="C31" s="76">
        <v>6.9079455640509166E-3</v>
      </c>
      <c r="D31" s="16">
        <v>8972761</v>
      </c>
      <c r="E31" s="77">
        <v>0</v>
      </c>
      <c r="F31" s="77">
        <v>0</v>
      </c>
      <c r="G31" s="77">
        <v>0</v>
      </c>
      <c r="H31" s="77">
        <v>8723</v>
      </c>
      <c r="I31" s="77">
        <v>8723</v>
      </c>
      <c r="J31" s="77"/>
      <c r="K31" s="77">
        <v>360897</v>
      </c>
      <c r="L31" s="77">
        <v>0</v>
      </c>
      <c r="M31" s="77">
        <v>1902234</v>
      </c>
      <c r="N31" s="77">
        <v>0</v>
      </c>
      <c r="O31" s="77">
        <v>2263131</v>
      </c>
      <c r="P31" s="77"/>
      <c r="Q31" s="77">
        <v>715934</v>
      </c>
      <c r="R31" s="77"/>
      <c r="S31" s="77">
        <v>1606</v>
      </c>
      <c r="T31" s="77"/>
      <c r="U31" s="77">
        <v>717540</v>
      </c>
    </row>
    <row r="32" spans="1:23" ht="15" x14ac:dyDescent="0.25">
      <c r="A32" s="58">
        <f>+'C Liability Recon'!A24</f>
        <v>116</v>
      </c>
      <c r="B32" s="59" t="str">
        <f>+'C Liability Recon'!B24</f>
        <v>Combined District Courts</v>
      </c>
      <c r="C32" s="76">
        <v>2.0066275359325852E-3</v>
      </c>
      <c r="D32" s="16">
        <v>2606417</v>
      </c>
      <c r="E32" s="77">
        <v>0</v>
      </c>
      <c r="F32" s="77">
        <v>0</v>
      </c>
      <c r="G32" s="77">
        <v>0</v>
      </c>
      <c r="H32" s="77">
        <v>75717</v>
      </c>
      <c r="I32" s="77">
        <v>75717</v>
      </c>
      <c r="J32" s="77"/>
      <c r="K32" s="77">
        <v>104834</v>
      </c>
      <c r="L32" s="77">
        <v>0</v>
      </c>
      <c r="M32" s="77">
        <v>552563</v>
      </c>
      <c r="N32" s="77">
        <v>0</v>
      </c>
      <c r="O32" s="77">
        <v>657397</v>
      </c>
      <c r="P32" s="77"/>
      <c r="Q32" s="77">
        <v>207965</v>
      </c>
      <c r="R32" s="77"/>
      <c r="S32" s="77">
        <v>13944</v>
      </c>
      <c r="T32" s="77"/>
      <c r="U32" s="77">
        <v>221909</v>
      </c>
    </row>
    <row r="33" spans="1:22" ht="15" x14ac:dyDescent="0.25">
      <c r="A33" s="58">
        <f>+'C Liability Recon'!A25</f>
        <v>117</v>
      </c>
      <c r="B33" s="59" t="str">
        <f>+'C Liability Recon'!B25</f>
        <v>Virginia State Bar</v>
      </c>
      <c r="C33" s="76">
        <v>1.0886502347801825E-3</v>
      </c>
      <c r="D33" s="16">
        <v>1414053</v>
      </c>
      <c r="E33" s="77">
        <v>0</v>
      </c>
      <c r="F33" s="77">
        <v>0</v>
      </c>
      <c r="G33" s="77">
        <v>0</v>
      </c>
      <c r="H33" s="77">
        <v>73297</v>
      </c>
      <c r="I33" s="77">
        <v>73297</v>
      </c>
      <c r="J33" s="77"/>
      <c r="K33" s="77">
        <v>56875</v>
      </c>
      <c r="L33" s="77">
        <v>0</v>
      </c>
      <c r="M33" s="77">
        <v>299780</v>
      </c>
      <c r="N33" s="77">
        <v>0</v>
      </c>
      <c r="O33" s="77">
        <v>356655</v>
      </c>
      <c r="P33" s="77"/>
      <c r="Q33" s="77">
        <v>112827</v>
      </c>
      <c r="R33" s="77"/>
      <c r="S33" s="77">
        <v>13499</v>
      </c>
      <c r="T33" s="77"/>
      <c r="U33" s="77">
        <v>126326</v>
      </c>
    </row>
    <row r="34" spans="1:22" ht="15" x14ac:dyDescent="0.25">
      <c r="A34" s="58">
        <f>+'C Liability Recon'!A26</f>
        <v>119</v>
      </c>
      <c r="B34" s="59" t="str">
        <f>+'C Liability Recon'!B26</f>
        <v>Lieutenant Governor</v>
      </c>
      <c r="C34" s="76">
        <v>2.2667581834457477E-5</v>
      </c>
      <c r="D34" s="16">
        <v>29443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/>
      <c r="K34" s="77">
        <v>1184</v>
      </c>
      <c r="L34" s="77">
        <v>0</v>
      </c>
      <c r="M34" s="77">
        <v>6242</v>
      </c>
      <c r="N34" s="77">
        <v>2852</v>
      </c>
      <c r="O34" s="77">
        <v>10278</v>
      </c>
      <c r="P34" s="77"/>
      <c r="Q34" s="77">
        <v>2349</v>
      </c>
      <c r="R34" s="77"/>
      <c r="S34" s="77">
        <v>-525</v>
      </c>
      <c r="T34" s="77"/>
      <c r="U34" s="77">
        <v>1824</v>
      </c>
    </row>
    <row r="35" spans="1:22" ht="15" x14ac:dyDescent="0.25">
      <c r="A35" s="58">
        <f>+'C Liability Recon'!A27</f>
        <v>121</v>
      </c>
      <c r="B35" s="59" t="str">
        <f>+'C Liability Recon'!B27</f>
        <v>Office of the Governor</v>
      </c>
      <c r="C35" s="76">
        <v>3.2769866434638126E-4</v>
      </c>
      <c r="D35" s="16">
        <v>425649</v>
      </c>
      <c r="E35" s="77">
        <v>0</v>
      </c>
      <c r="F35" s="77">
        <v>0</v>
      </c>
      <c r="G35" s="77">
        <v>0</v>
      </c>
      <c r="H35" s="77">
        <v>37959</v>
      </c>
      <c r="I35" s="77">
        <v>37959</v>
      </c>
      <c r="J35" s="77"/>
      <c r="K35" s="77">
        <v>17120</v>
      </c>
      <c r="L35" s="77">
        <v>0</v>
      </c>
      <c r="M35" s="77">
        <v>90238</v>
      </c>
      <c r="N35" s="77">
        <v>0</v>
      </c>
      <c r="O35" s="77">
        <v>107358</v>
      </c>
      <c r="P35" s="77"/>
      <c r="Q35" s="77">
        <v>33962</v>
      </c>
      <c r="R35" s="77"/>
      <c r="S35" s="77">
        <v>6991</v>
      </c>
      <c r="T35" s="77"/>
      <c r="U35" s="77">
        <v>40953</v>
      </c>
    </row>
    <row r="36" spans="1:22" ht="15" x14ac:dyDescent="0.25">
      <c r="A36" s="58">
        <f>+'C Liability Recon'!A28</f>
        <v>122</v>
      </c>
      <c r="B36" s="59" t="str">
        <f>+'C Liability Recon'!B28</f>
        <v>Dept of Planning and Budget</v>
      </c>
      <c r="C36" s="76">
        <v>4.7123527530858693E-4</v>
      </c>
      <c r="D36" s="16">
        <v>612090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/>
      <c r="K36" s="77">
        <v>24619</v>
      </c>
      <c r="L36" s="77">
        <v>0</v>
      </c>
      <c r="M36" s="77">
        <v>129764</v>
      </c>
      <c r="N36" s="77">
        <v>32568</v>
      </c>
      <c r="O36" s="77">
        <v>186951</v>
      </c>
      <c r="P36" s="77"/>
      <c r="Q36" s="77">
        <v>48838</v>
      </c>
      <c r="R36" s="77"/>
      <c r="S36" s="77">
        <v>-5998</v>
      </c>
      <c r="T36" s="77"/>
      <c r="U36" s="77">
        <v>42840</v>
      </c>
    </row>
    <row r="37" spans="1:22" ht="15" x14ac:dyDescent="0.25">
      <c r="A37" s="58">
        <f>+'C Liability Recon'!A29</f>
        <v>123</v>
      </c>
      <c r="B37" s="59" t="str">
        <f>+'C Liability Recon'!B29</f>
        <v>Dept of Military Affairs</v>
      </c>
      <c r="C37" s="76">
        <v>2.6268638941126963E-3</v>
      </c>
      <c r="D37" s="16">
        <v>3412045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/>
      <c r="K37" s="77">
        <v>137237</v>
      </c>
      <c r="L37" s="77">
        <v>0</v>
      </c>
      <c r="M37" s="77">
        <v>723357</v>
      </c>
      <c r="N37" s="77">
        <v>133982</v>
      </c>
      <c r="O37" s="77">
        <v>994576</v>
      </c>
      <c r="P37" s="77"/>
      <c r="Q37" s="77">
        <v>272246</v>
      </c>
      <c r="R37" s="77"/>
      <c r="S37" s="77">
        <v>-24674</v>
      </c>
      <c r="T37" s="77"/>
      <c r="U37" s="77">
        <v>247572</v>
      </c>
    </row>
    <row r="38" spans="1:22" ht="15" x14ac:dyDescent="0.25">
      <c r="A38" s="58">
        <f>+'C Liability Recon'!A30</f>
        <v>124</v>
      </c>
      <c r="B38" s="59" t="str">
        <f>+'C Liability Recon'!B30</f>
        <v xml:space="preserve">Governors Comm on Govt Reform </v>
      </c>
      <c r="C38" s="76">
        <v>0</v>
      </c>
      <c r="D38" s="16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/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/>
      <c r="Q38" s="77">
        <v>0</v>
      </c>
      <c r="R38" s="77"/>
      <c r="S38" s="77">
        <v>0</v>
      </c>
      <c r="T38" s="77"/>
      <c r="U38" s="77">
        <v>0</v>
      </c>
    </row>
    <row r="39" spans="1:22" ht="15" x14ac:dyDescent="0.25">
      <c r="A39" s="58">
        <f>+'C Liability Recon'!A31</f>
        <v>125</v>
      </c>
      <c r="B39" s="59" t="str">
        <f>+'C Liability Recon'!B31</f>
        <v>Court of Appeals of Virginia</v>
      </c>
      <c r="C39" s="76">
        <v>7.3101698317963061E-4</v>
      </c>
      <c r="D39" s="16">
        <v>949521</v>
      </c>
      <c r="E39" s="77">
        <v>0</v>
      </c>
      <c r="F39" s="77">
        <v>0</v>
      </c>
      <c r="G39" s="77">
        <v>0</v>
      </c>
      <c r="H39" s="77">
        <v>40897</v>
      </c>
      <c r="I39" s="77">
        <v>40897</v>
      </c>
      <c r="J39" s="77"/>
      <c r="K39" s="77">
        <v>38191</v>
      </c>
      <c r="L39" s="77">
        <v>0</v>
      </c>
      <c r="M39" s="77">
        <v>201299</v>
      </c>
      <c r="N39" s="77">
        <v>0</v>
      </c>
      <c r="O39" s="77">
        <v>239490</v>
      </c>
      <c r="P39" s="77"/>
      <c r="Q39" s="77">
        <v>75762</v>
      </c>
      <c r="R39" s="77"/>
      <c r="S39" s="77">
        <v>7532</v>
      </c>
      <c r="T39" s="77"/>
      <c r="U39" s="77">
        <v>83294</v>
      </c>
    </row>
    <row r="40" spans="1:22" ht="15" x14ac:dyDescent="0.25">
      <c r="A40" s="58">
        <f>+'C Liability Recon'!A32</f>
        <v>126</v>
      </c>
      <c r="B40" s="59" t="str">
        <f>+'C Liability Recon'!B32</f>
        <v>Gov Comm on Champion Schools</v>
      </c>
      <c r="C40" s="76">
        <v>0</v>
      </c>
      <c r="D40" s="16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/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/>
      <c r="Q40" s="77">
        <v>0</v>
      </c>
      <c r="R40" s="77"/>
      <c r="S40" s="77">
        <v>0</v>
      </c>
      <c r="T40" s="77"/>
      <c r="U40" s="77">
        <v>0</v>
      </c>
    </row>
    <row r="41" spans="1:22" ht="15" x14ac:dyDescent="0.25">
      <c r="A41" s="58">
        <f>+'C Liability Recon'!A33</f>
        <v>127</v>
      </c>
      <c r="B41" s="59" t="str">
        <f>+'C Liability Recon'!B33</f>
        <v xml:space="preserve">Dept of Emergency Management  </v>
      </c>
      <c r="C41" s="76">
        <v>1.3184038549957141E-3</v>
      </c>
      <c r="D41" s="16">
        <v>1712481</v>
      </c>
      <c r="E41" s="77">
        <v>0</v>
      </c>
      <c r="F41" s="77">
        <v>0</v>
      </c>
      <c r="G41" s="77">
        <v>0</v>
      </c>
      <c r="H41" s="77">
        <v>172152</v>
      </c>
      <c r="I41" s="77">
        <v>172152</v>
      </c>
      <c r="J41" s="77"/>
      <c r="K41" s="77">
        <v>68878</v>
      </c>
      <c r="L41" s="77">
        <v>0</v>
      </c>
      <c r="M41" s="77">
        <v>363047</v>
      </c>
      <c r="N41" s="77">
        <v>0</v>
      </c>
      <c r="O41" s="77">
        <v>431925</v>
      </c>
      <c r="P41" s="77"/>
      <c r="Q41" s="77">
        <v>136638</v>
      </c>
      <c r="R41" s="77"/>
      <c r="S41" s="77">
        <v>31704</v>
      </c>
      <c r="T41" s="77"/>
      <c r="U41" s="77">
        <v>168342</v>
      </c>
    </row>
    <row r="42" spans="1:22" ht="15" x14ac:dyDescent="0.25">
      <c r="A42" s="58">
        <f>+'C Liability Recon'!A34</f>
        <v>128</v>
      </c>
      <c r="B42" s="59" t="str">
        <f>+'C Liability Recon'!B34</f>
        <v xml:space="preserve">Virginia Veterans Care Center </v>
      </c>
      <c r="C42" s="76">
        <v>2.2751693638798131E-3</v>
      </c>
      <c r="D42" s="16">
        <v>2955228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/>
      <c r="K42" s="77">
        <v>118864</v>
      </c>
      <c r="L42" s="77">
        <v>0</v>
      </c>
      <c r="M42" s="77">
        <v>626511</v>
      </c>
      <c r="N42" s="77">
        <v>136013</v>
      </c>
      <c r="O42" s="77">
        <v>881388</v>
      </c>
      <c r="P42" s="77"/>
      <c r="Q42" s="77">
        <v>235797</v>
      </c>
      <c r="R42" s="77"/>
      <c r="S42" s="77">
        <v>-25049</v>
      </c>
      <c r="T42" s="77"/>
      <c r="U42" s="77">
        <v>210748</v>
      </c>
    </row>
    <row r="43" spans="1:22" ht="15" x14ac:dyDescent="0.25">
      <c r="A43" s="58">
        <f>+'C Liability Recon'!A35</f>
        <v>129</v>
      </c>
      <c r="B43" s="59" t="str">
        <f>+'C Liability Recon'!B35</f>
        <v>Dept of Human Resource Mgmt</v>
      </c>
      <c r="C43" s="76">
        <v>1.1361600057215304E-3</v>
      </c>
      <c r="D43" s="16">
        <v>1475763</v>
      </c>
      <c r="E43" s="77">
        <v>0</v>
      </c>
      <c r="F43" s="77">
        <v>0</v>
      </c>
      <c r="G43" s="77">
        <v>0</v>
      </c>
      <c r="H43" s="77">
        <v>79285</v>
      </c>
      <c r="I43" s="77">
        <v>79285</v>
      </c>
      <c r="J43" s="77"/>
      <c r="K43" s="77">
        <v>59357</v>
      </c>
      <c r="L43" s="77">
        <v>0</v>
      </c>
      <c r="M43" s="77">
        <v>312863</v>
      </c>
      <c r="N43" s="77">
        <v>0</v>
      </c>
      <c r="O43" s="77">
        <v>372220</v>
      </c>
      <c r="P43" s="77"/>
      <c r="Q43" s="77">
        <v>117751</v>
      </c>
      <c r="R43" s="77"/>
      <c r="S43" s="77">
        <v>14601</v>
      </c>
      <c r="T43" s="77"/>
      <c r="U43" s="77">
        <v>132352</v>
      </c>
      <c r="V43" s="78"/>
    </row>
    <row r="44" spans="1:22" ht="15" x14ac:dyDescent="0.25">
      <c r="A44" s="58">
        <f>+'C Liability Recon'!A36</f>
        <v>131</v>
      </c>
      <c r="B44" s="59" t="str">
        <f>+'C Liability Recon'!B36</f>
        <v>Dept of Veterans Affairs</v>
      </c>
      <c r="C44" s="76">
        <v>0</v>
      </c>
      <c r="D44" s="16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/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/>
      <c r="Q44" s="77">
        <v>0</v>
      </c>
      <c r="R44" s="77"/>
      <c r="S44" s="77">
        <v>0</v>
      </c>
      <c r="T44" s="77"/>
      <c r="U44" s="77">
        <v>0</v>
      </c>
    </row>
    <row r="45" spans="1:22" ht="15" x14ac:dyDescent="0.25">
      <c r="A45" s="58">
        <f>+'C Liability Recon'!A37</f>
        <v>132</v>
      </c>
      <c r="B45" s="59" t="str">
        <f>+'C Liability Recon'!B37</f>
        <v>State Board of Elections</v>
      </c>
      <c r="C45" s="76">
        <v>3.2954071864497151E-4</v>
      </c>
      <c r="D45" s="16">
        <v>428042</v>
      </c>
      <c r="E45" s="77">
        <v>0</v>
      </c>
      <c r="F45" s="77">
        <v>0</v>
      </c>
      <c r="G45" s="77">
        <v>0</v>
      </c>
      <c r="H45" s="77">
        <v>66557</v>
      </c>
      <c r="I45" s="77">
        <v>66557</v>
      </c>
      <c r="J45" s="77"/>
      <c r="K45" s="77">
        <v>17216</v>
      </c>
      <c r="L45" s="77">
        <v>0</v>
      </c>
      <c r="M45" s="77">
        <v>90745</v>
      </c>
      <c r="N45" s="77">
        <v>0</v>
      </c>
      <c r="O45" s="77">
        <v>107961</v>
      </c>
      <c r="P45" s="77"/>
      <c r="Q45" s="77">
        <v>34153</v>
      </c>
      <c r="R45" s="77"/>
      <c r="S45" s="77">
        <v>12257</v>
      </c>
      <c r="T45" s="77"/>
      <c r="U45" s="77">
        <v>46410</v>
      </c>
    </row>
    <row r="46" spans="1:22" ht="15" x14ac:dyDescent="0.25">
      <c r="A46" s="58">
        <f>+'C Liability Recon'!A38</f>
        <v>133</v>
      </c>
      <c r="B46" s="59" t="str">
        <f>+'C Liability Recon'!B38</f>
        <v>Auditor of Public Accounts</v>
      </c>
      <c r="C46" s="76">
        <v>1.1505166549749073E-3</v>
      </c>
      <c r="D46" s="16">
        <v>1494411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/>
      <c r="K46" s="77">
        <v>60107</v>
      </c>
      <c r="L46" s="77">
        <v>0</v>
      </c>
      <c r="M46" s="77">
        <v>316817</v>
      </c>
      <c r="N46" s="77">
        <v>6368</v>
      </c>
      <c r="O46" s="77">
        <v>383292</v>
      </c>
      <c r="P46" s="77"/>
      <c r="Q46" s="77">
        <v>119239</v>
      </c>
      <c r="R46" s="77"/>
      <c r="S46" s="77">
        <v>-1173</v>
      </c>
      <c r="T46" s="77"/>
      <c r="U46" s="77">
        <v>118066</v>
      </c>
    </row>
    <row r="47" spans="1:22" ht="15" x14ac:dyDescent="0.25">
      <c r="A47" s="58">
        <f>+'C Liability Recon'!A39</f>
        <v>135</v>
      </c>
      <c r="B47" s="59" t="str">
        <f>+'C Liability Recon'!B39</f>
        <v>Va Inform Providers Net Auth</v>
      </c>
      <c r="C47" s="76">
        <v>0</v>
      </c>
      <c r="D47" s="16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/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/>
      <c r="Q47" s="77">
        <v>0</v>
      </c>
      <c r="R47" s="77"/>
      <c r="S47" s="77">
        <v>0</v>
      </c>
      <c r="T47" s="77"/>
      <c r="U47" s="77">
        <v>0</v>
      </c>
    </row>
    <row r="48" spans="1:22" ht="15" x14ac:dyDescent="0.25">
      <c r="A48" s="58">
        <f>+'C Liability Recon'!A40</f>
        <v>136</v>
      </c>
      <c r="B48" s="59" t="str">
        <f>+'C Liability Recon'!B40</f>
        <v xml:space="preserve">Va Information Technologies   </v>
      </c>
      <c r="C48" s="76">
        <v>2.3947631246469987E-3</v>
      </c>
      <c r="D48" s="16">
        <v>3110569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/>
      <c r="K48" s="77">
        <v>125112</v>
      </c>
      <c r="L48" s="77">
        <v>0</v>
      </c>
      <c r="M48" s="77">
        <v>659443</v>
      </c>
      <c r="N48" s="77">
        <v>69606</v>
      </c>
      <c r="O48" s="77">
        <v>854161</v>
      </c>
      <c r="P48" s="77"/>
      <c r="Q48" s="77">
        <v>248191</v>
      </c>
      <c r="R48" s="77"/>
      <c r="S48" s="77">
        <v>-12819</v>
      </c>
      <c r="T48" s="77"/>
      <c r="U48" s="77">
        <v>235372</v>
      </c>
    </row>
    <row r="49" spans="1:21" ht="15" x14ac:dyDescent="0.25">
      <c r="A49" s="58">
        <f>+'C Liability Recon'!A41</f>
        <v>137</v>
      </c>
      <c r="B49" s="59" t="str">
        <f>+'C Liability Recon'!B41</f>
        <v>Dept of Technology Planning</v>
      </c>
      <c r="C49" s="76">
        <v>0</v>
      </c>
      <c r="D49" s="16">
        <v>0</v>
      </c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7"/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/>
      <c r="Q49" s="77">
        <v>0</v>
      </c>
      <c r="R49" s="77"/>
      <c r="S49" s="77">
        <v>0</v>
      </c>
      <c r="T49" s="77"/>
      <c r="U49" s="77">
        <v>0</v>
      </c>
    </row>
    <row r="50" spans="1:21" ht="15" x14ac:dyDescent="0.25">
      <c r="A50" s="58">
        <f>+'C Liability Recon'!A42</f>
        <v>138</v>
      </c>
      <c r="B50" s="59" t="str">
        <f>+'C Liability Recon'!B42</f>
        <v>Dept of Information Technology</v>
      </c>
      <c r="C50" s="76">
        <v>0</v>
      </c>
      <c r="D50" s="16">
        <v>0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/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/>
      <c r="Q50" s="77">
        <v>0</v>
      </c>
      <c r="R50" s="77"/>
      <c r="S50" s="77">
        <v>0</v>
      </c>
      <c r="T50" s="77"/>
      <c r="U50" s="77">
        <v>0</v>
      </c>
    </row>
    <row r="51" spans="1:21" ht="15" x14ac:dyDescent="0.25">
      <c r="A51" s="58">
        <f>+'C Liability Recon'!A43</f>
        <v>140</v>
      </c>
      <c r="B51" s="59" t="str">
        <f>+'C Liability Recon'!B43</f>
        <v>Dept of Criminal Justice Svcs</v>
      </c>
      <c r="C51" s="76">
        <v>1.1956320445045872E-3</v>
      </c>
      <c r="D51" s="16">
        <v>1553012</v>
      </c>
      <c r="E51" s="77">
        <v>0</v>
      </c>
      <c r="F51" s="77">
        <v>0</v>
      </c>
      <c r="G51" s="77">
        <v>0</v>
      </c>
      <c r="H51" s="77">
        <v>64951</v>
      </c>
      <c r="I51" s="77">
        <v>64951</v>
      </c>
      <c r="J51" s="77"/>
      <c r="K51" s="77">
        <v>62464</v>
      </c>
      <c r="L51" s="77">
        <v>0</v>
      </c>
      <c r="M51" s="77">
        <v>329240</v>
      </c>
      <c r="N51" s="77">
        <v>0</v>
      </c>
      <c r="O51" s="77">
        <v>391704</v>
      </c>
      <c r="P51" s="77"/>
      <c r="Q51" s="77">
        <v>123914</v>
      </c>
      <c r="R51" s="77"/>
      <c r="S51" s="77">
        <v>11961</v>
      </c>
      <c r="T51" s="77"/>
      <c r="U51" s="77">
        <v>135875</v>
      </c>
    </row>
    <row r="52" spans="1:21" ht="15" x14ac:dyDescent="0.25">
      <c r="A52" s="58">
        <f>+'C Liability Recon'!A44</f>
        <v>141</v>
      </c>
      <c r="B52" s="59" t="str">
        <f>+'C Liability Recon'!B44</f>
        <v>Attorney General &amp; Dept of Law</v>
      </c>
      <c r="C52" s="76">
        <v>4.447951932604232E-3</v>
      </c>
      <c r="D52" s="16">
        <v>5777465</v>
      </c>
      <c r="E52" s="77">
        <v>0</v>
      </c>
      <c r="F52" s="77">
        <v>0</v>
      </c>
      <c r="G52" s="77">
        <v>0</v>
      </c>
      <c r="H52" s="77">
        <v>101386</v>
      </c>
      <c r="I52" s="77">
        <v>101386</v>
      </c>
      <c r="J52" s="77"/>
      <c r="K52" s="77">
        <v>232378</v>
      </c>
      <c r="L52" s="77">
        <v>0</v>
      </c>
      <c r="M52" s="77">
        <v>1224828</v>
      </c>
      <c r="N52" s="77">
        <v>0</v>
      </c>
      <c r="O52" s="77">
        <v>1457206</v>
      </c>
      <c r="P52" s="77"/>
      <c r="Q52" s="77">
        <v>460982</v>
      </c>
      <c r="R52" s="77"/>
      <c r="S52" s="77">
        <v>18671</v>
      </c>
      <c r="T52" s="77"/>
      <c r="U52" s="77">
        <v>479653</v>
      </c>
    </row>
    <row r="53" spans="1:21" ht="15" x14ac:dyDescent="0.25">
      <c r="A53" s="58">
        <f>+'C Liability Recon'!A45</f>
        <v>142</v>
      </c>
      <c r="B53" s="59" t="str">
        <f>+'C Liability Recon'!B45</f>
        <v xml:space="preserve">Virginia Crime Commission     </v>
      </c>
      <c r="C53" s="76">
        <v>0</v>
      </c>
      <c r="D53" s="16">
        <v>0</v>
      </c>
      <c r="E53" s="77">
        <v>0</v>
      </c>
      <c r="F53" s="77">
        <v>0</v>
      </c>
      <c r="G53" s="77">
        <v>0</v>
      </c>
      <c r="H53" s="77">
        <v>0</v>
      </c>
      <c r="I53" s="77">
        <v>0</v>
      </c>
      <c r="J53" s="77"/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/>
      <c r="Q53" s="77">
        <v>0</v>
      </c>
      <c r="R53" s="77"/>
      <c r="S53" s="77">
        <v>0</v>
      </c>
      <c r="T53" s="77"/>
      <c r="U53" s="77">
        <v>0</v>
      </c>
    </row>
    <row r="54" spans="1:21" ht="15" x14ac:dyDescent="0.25">
      <c r="A54" s="58">
        <f>+'C Liability Recon'!A46</f>
        <v>143</v>
      </c>
      <c r="B54" s="59" t="str">
        <f>+'C Liability Recon'!B46</f>
        <v>Div of Debt Collection</v>
      </c>
      <c r="C54" s="76">
        <v>2.770628954509107E-4</v>
      </c>
      <c r="D54" s="16">
        <v>359878</v>
      </c>
      <c r="E54" s="77">
        <v>0</v>
      </c>
      <c r="F54" s="77">
        <v>0</v>
      </c>
      <c r="G54" s="77">
        <v>0</v>
      </c>
      <c r="H54" s="77">
        <v>0</v>
      </c>
      <c r="I54" s="77">
        <v>0</v>
      </c>
      <c r="J54" s="77"/>
      <c r="K54" s="77">
        <v>14475</v>
      </c>
      <c r="L54" s="77">
        <v>0</v>
      </c>
      <c r="M54" s="77">
        <v>76295</v>
      </c>
      <c r="N54" s="77">
        <v>33798</v>
      </c>
      <c r="O54" s="77">
        <v>124568</v>
      </c>
      <c r="P54" s="77"/>
      <c r="Q54" s="77">
        <v>28715</v>
      </c>
      <c r="R54" s="77"/>
      <c r="S54" s="77">
        <v>-6224</v>
      </c>
      <c r="T54" s="77"/>
      <c r="U54" s="77">
        <v>22491</v>
      </c>
    </row>
    <row r="55" spans="1:21" ht="15" x14ac:dyDescent="0.25">
      <c r="A55" s="58">
        <f>+'C Liability Recon'!A47</f>
        <v>146</v>
      </c>
      <c r="B55" s="59" t="str">
        <f>+'C Liability Recon'!B47</f>
        <v>The Science Museum of Virginia</v>
      </c>
      <c r="C55" s="76">
        <v>6.5124957377552873E-4</v>
      </c>
      <c r="D55" s="16">
        <v>845911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7"/>
      <c r="K55" s="77">
        <v>34024</v>
      </c>
      <c r="L55" s="77">
        <v>0</v>
      </c>
      <c r="M55" s="77">
        <v>179334</v>
      </c>
      <c r="N55" s="77">
        <v>3260</v>
      </c>
      <c r="O55" s="77">
        <v>216618</v>
      </c>
      <c r="P55" s="77"/>
      <c r="Q55" s="77">
        <v>67495</v>
      </c>
      <c r="R55" s="77"/>
      <c r="S55" s="77">
        <v>-600</v>
      </c>
      <c r="T55" s="77"/>
      <c r="U55" s="77">
        <v>66895</v>
      </c>
    </row>
    <row r="56" spans="1:21" ht="15" x14ac:dyDescent="0.25">
      <c r="A56" s="58">
        <f>+'C Liability Recon'!A48</f>
        <v>147</v>
      </c>
      <c r="B56" s="59" t="str">
        <f>+'C Liability Recon'!B48</f>
        <v>Office State Inspector General</v>
      </c>
      <c r="C56" s="76">
        <v>3.8589447084721204E-4</v>
      </c>
      <c r="D56" s="16">
        <v>501240</v>
      </c>
      <c r="E56" s="77">
        <v>0</v>
      </c>
      <c r="F56" s="77">
        <v>0</v>
      </c>
      <c r="G56" s="77">
        <v>0</v>
      </c>
      <c r="H56" s="77">
        <v>36091</v>
      </c>
      <c r="I56" s="77">
        <v>36091</v>
      </c>
      <c r="J56" s="77"/>
      <c r="K56" s="77">
        <v>20161</v>
      </c>
      <c r="L56" s="77">
        <v>0</v>
      </c>
      <c r="M56" s="77">
        <v>106263</v>
      </c>
      <c r="N56" s="77">
        <v>0</v>
      </c>
      <c r="O56" s="77">
        <v>126424</v>
      </c>
      <c r="P56" s="77"/>
      <c r="Q56" s="77">
        <v>39994</v>
      </c>
      <c r="R56" s="77"/>
      <c r="S56" s="77">
        <v>6647</v>
      </c>
      <c r="T56" s="77"/>
      <c r="U56" s="77">
        <v>46641</v>
      </c>
    </row>
    <row r="57" spans="1:21" ht="15" x14ac:dyDescent="0.25">
      <c r="A57" s="58">
        <f>+'C Liability Recon'!A49</f>
        <v>148</v>
      </c>
      <c r="B57" s="59" t="str">
        <f>+'C Liability Recon'!B49</f>
        <v>Virginia Comm for the Arts</v>
      </c>
      <c r="C57" s="76">
        <v>5.6721006355962571E-5</v>
      </c>
      <c r="D57" s="16">
        <v>73675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/>
      <c r="K57" s="77">
        <v>2963</v>
      </c>
      <c r="L57" s="77">
        <v>0</v>
      </c>
      <c r="M57" s="77">
        <v>15619</v>
      </c>
      <c r="N57" s="77">
        <v>5378</v>
      </c>
      <c r="O57" s="77">
        <v>23960</v>
      </c>
      <c r="P57" s="77"/>
      <c r="Q57" s="77">
        <v>5879</v>
      </c>
      <c r="R57" s="77"/>
      <c r="S57" s="77">
        <v>-990</v>
      </c>
      <c r="T57" s="77"/>
      <c r="U57" s="77">
        <v>4889</v>
      </c>
    </row>
    <row r="58" spans="1:21" ht="15" x14ac:dyDescent="0.25">
      <c r="A58" s="58">
        <f>+'C Liability Recon'!A50</f>
        <v>149</v>
      </c>
      <c r="B58" s="59" t="str">
        <f>+'C Liability Recon'!B50</f>
        <v xml:space="preserve">Admin of Health Insurance     </v>
      </c>
      <c r="C58" s="76">
        <v>0</v>
      </c>
      <c r="D58" s="16">
        <v>0</v>
      </c>
      <c r="E58" s="77">
        <v>0</v>
      </c>
      <c r="F58" s="77">
        <v>0</v>
      </c>
      <c r="G58" s="77">
        <v>0</v>
      </c>
      <c r="H58" s="77">
        <v>0</v>
      </c>
      <c r="I58" s="77">
        <v>0</v>
      </c>
      <c r="J58" s="77"/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/>
      <c r="Q58" s="77">
        <v>0</v>
      </c>
      <c r="R58" s="77"/>
      <c r="S58" s="77">
        <v>0</v>
      </c>
      <c r="T58" s="77"/>
      <c r="U58" s="77">
        <v>0</v>
      </c>
    </row>
    <row r="59" spans="1:21" ht="15" x14ac:dyDescent="0.25">
      <c r="A59" s="58">
        <f>+'C Liability Recon'!A51</f>
        <v>150</v>
      </c>
      <c r="B59" s="59" t="str">
        <f>+'C Liability Recon'!B51</f>
        <v xml:space="preserve">Dept of the St Internal Audit </v>
      </c>
      <c r="C59" s="76">
        <v>0</v>
      </c>
      <c r="D59" s="16">
        <v>0</v>
      </c>
      <c r="E59" s="77">
        <v>0</v>
      </c>
      <c r="F59" s="77">
        <v>0</v>
      </c>
      <c r="G59" s="77">
        <v>0</v>
      </c>
      <c r="H59" s="77">
        <v>0</v>
      </c>
      <c r="I59" s="77">
        <v>0</v>
      </c>
      <c r="J59" s="77"/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/>
      <c r="Q59" s="77">
        <v>0</v>
      </c>
      <c r="R59" s="77"/>
      <c r="S59" s="77">
        <v>0</v>
      </c>
      <c r="T59" s="77"/>
      <c r="U59" s="77">
        <v>0</v>
      </c>
    </row>
    <row r="60" spans="1:21" ht="15" x14ac:dyDescent="0.25">
      <c r="A60" s="58">
        <f>+'C Liability Recon'!A52</f>
        <v>151</v>
      </c>
      <c r="B60" s="59" t="str">
        <f>+'C Liability Recon'!B52</f>
        <v>Dept of Accounts</v>
      </c>
      <c r="C60" s="76">
        <v>1.671654154793184E-3</v>
      </c>
      <c r="D60" s="16">
        <v>2171319</v>
      </c>
      <c r="E60" s="77">
        <v>0</v>
      </c>
      <c r="F60" s="77">
        <v>0</v>
      </c>
      <c r="G60" s="77">
        <v>0</v>
      </c>
      <c r="H60" s="77">
        <v>129791</v>
      </c>
      <c r="I60" s="77">
        <v>129791</v>
      </c>
      <c r="J60" s="77"/>
      <c r="K60" s="77">
        <v>87334</v>
      </c>
      <c r="L60" s="77">
        <v>0</v>
      </c>
      <c r="M60" s="77">
        <v>460322</v>
      </c>
      <c r="N60" s="77">
        <v>0</v>
      </c>
      <c r="O60" s="77">
        <v>547656</v>
      </c>
      <c r="P60" s="77"/>
      <c r="Q60" s="77">
        <v>173249</v>
      </c>
      <c r="R60" s="77"/>
      <c r="S60" s="77">
        <v>23902</v>
      </c>
      <c r="T60" s="77"/>
      <c r="U60" s="77">
        <v>197151</v>
      </c>
    </row>
    <row r="61" spans="1:21" ht="15" x14ac:dyDescent="0.25">
      <c r="A61" s="58">
        <f>+'C Liability Recon'!A53</f>
        <v>152</v>
      </c>
      <c r="B61" s="59" t="str">
        <f>+'C Liability Recon'!B53</f>
        <v>Dept of the Treasury</v>
      </c>
      <c r="C61" s="76">
        <v>1.0837814664587909E-3</v>
      </c>
      <c r="D61" s="16">
        <v>1407729</v>
      </c>
      <c r="E61" s="77">
        <v>0</v>
      </c>
      <c r="F61" s="77">
        <v>0</v>
      </c>
      <c r="G61" s="77">
        <v>0</v>
      </c>
      <c r="H61" s="77">
        <v>10749</v>
      </c>
      <c r="I61" s="77">
        <v>10749</v>
      </c>
      <c r="J61" s="77"/>
      <c r="K61" s="77">
        <v>56621</v>
      </c>
      <c r="L61" s="77">
        <v>0</v>
      </c>
      <c r="M61" s="77">
        <v>298440</v>
      </c>
      <c r="N61" s="77">
        <v>0</v>
      </c>
      <c r="O61" s="77">
        <v>355061</v>
      </c>
      <c r="P61" s="77"/>
      <c r="Q61" s="77">
        <v>112322</v>
      </c>
      <c r="R61" s="77"/>
      <c r="S61" s="77">
        <v>1979</v>
      </c>
      <c r="T61" s="77"/>
      <c r="U61" s="77">
        <v>114301</v>
      </c>
    </row>
    <row r="62" spans="1:21" ht="15" x14ac:dyDescent="0.25">
      <c r="A62" s="58">
        <f>+'C Liability Recon'!A54</f>
        <v>154</v>
      </c>
      <c r="B62" s="59" t="str">
        <f>+'C Liability Recon'!B54</f>
        <v>Dept of Motor Vehicles</v>
      </c>
      <c r="C62" s="76">
        <v>1.9300853120217606E-2</v>
      </c>
      <c r="D62" s="16">
        <v>25069964</v>
      </c>
      <c r="E62" s="77">
        <v>0</v>
      </c>
      <c r="F62" s="77">
        <v>0</v>
      </c>
      <c r="G62" s="77">
        <v>0</v>
      </c>
      <c r="H62" s="77">
        <v>0</v>
      </c>
      <c r="I62" s="77">
        <v>0</v>
      </c>
      <c r="J62" s="77"/>
      <c r="K62" s="77">
        <v>1008350</v>
      </c>
      <c r="L62" s="77">
        <v>0</v>
      </c>
      <c r="M62" s="77">
        <v>5314856</v>
      </c>
      <c r="N62" s="77">
        <v>3169</v>
      </c>
      <c r="O62" s="77">
        <v>6326375</v>
      </c>
      <c r="P62" s="77"/>
      <c r="Q62" s="77">
        <v>2000325</v>
      </c>
      <c r="R62" s="77"/>
      <c r="S62" s="77">
        <v>-584</v>
      </c>
      <c r="T62" s="77"/>
      <c r="U62" s="77">
        <v>1999741</v>
      </c>
    </row>
    <row r="63" spans="1:21" ht="15" x14ac:dyDescent="0.25">
      <c r="A63" s="58">
        <f>+'C Liability Recon'!A55</f>
        <v>156</v>
      </c>
      <c r="B63" s="59" t="str">
        <f>+'C Liability Recon'!B55</f>
        <v>Dept of State Police</v>
      </c>
      <c r="C63" s="76">
        <v>3.2635521780657269E-2</v>
      </c>
      <c r="D63" s="16">
        <v>42390425</v>
      </c>
      <c r="E63" s="77">
        <v>0</v>
      </c>
      <c r="F63" s="77">
        <v>0</v>
      </c>
      <c r="G63" s="77">
        <v>0</v>
      </c>
      <c r="H63" s="77">
        <v>0</v>
      </c>
      <c r="I63" s="77">
        <v>0</v>
      </c>
      <c r="J63" s="77"/>
      <c r="K63" s="77">
        <v>1705004</v>
      </c>
      <c r="L63" s="77">
        <v>0</v>
      </c>
      <c r="M63" s="77">
        <v>8986810</v>
      </c>
      <c r="N63" s="77">
        <v>792533</v>
      </c>
      <c r="O63" s="77">
        <v>11484347</v>
      </c>
      <c r="P63" s="77"/>
      <c r="Q63" s="77">
        <v>3382319</v>
      </c>
      <c r="R63" s="77"/>
      <c r="S63" s="77">
        <v>-145954</v>
      </c>
      <c r="T63" s="77"/>
      <c r="U63" s="77">
        <v>3236365</v>
      </c>
    </row>
    <row r="64" spans="1:21" ht="15" x14ac:dyDescent="0.25">
      <c r="A64" s="58">
        <f>+'C Liability Recon'!A56</f>
        <v>157</v>
      </c>
      <c r="B64" s="59" t="str">
        <f>+'C Liability Recon'!B56</f>
        <v>Compensation Board</v>
      </c>
      <c r="C64" s="76">
        <v>1.4715517288628092E-4</v>
      </c>
      <c r="D64" s="16">
        <v>191141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/>
      <c r="K64" s="77">
        <v>7688</v>
      </c>
      <c r="L64" s="77">
        <v>0</v>
      </c>
      <c r="M64" s="77">
        <v>40522</v>
      </c>
      <c r="N64" s="77">
        <v>27144</v>
      </c>
      <c r="O64" s="77">
        <v>75354</v>
      </c>
      <c r="P64" s="77"/>
      <c r="Q64" s="77">
        <v>15251</v>
      </c>
      <c r="R64" s="77"/>
      <c r="S64" s="77">
        <v>-4999</v>
      </c>
      <c r="T64" s="77"/>
      <c r="U64" s="77">
        <v>10252</v>
      </c>
    </row>
    <row r="65" spans="1:21" ht="15" x14ac:dyDescent="0.25">
      <c r="A65" s="58">
        <f>+'C Liability Recon'!A57</f>
        <v>158</v>
      </c>
      <c r="B65" s="59" t="str">
        <f>+'C Liability Recon'!B57</f>
        <v>Virginia Retirement System1</v>
      </c>
      <c r="C65" s="76">
        <v>0</v>
      </c>
      <c r="D65" s="16">
        <v>0</v>
      </c>
      <c r="E65" s="77">
        <v>0</v>
      </c>
      <c r="F65" s="77">
        <v>0</v>
      </c>
      <c r="G65" s="77">
        <v>0</v>
      </c>
      <c r="H65" s="77">
        <v>0</v>
      </c>
      <c r="I65" s="77">
        <v>0</v>
      </c>
      <c r="J65" s="77"/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/>
      <c r="Q65" s="77">
        <v>0</v>
      </c>
      <c r="R65" s="77"/>
      <c r="S65" s="77">
        <v>0</v>
      </c>
      <c r="T65" s="77"/>
      <c r="U65" s="77">
        <v>0</v>
      </c>
    </row>
    <row r="66" spans="1:21" ht="15" x14ac:dyDescent="0.25">
      <c r="A66" s="58">
        <f>+'C Liability Recon'!A58</f>
        <v>160</v>
      </c>
      <c r="B66" s="59" t="str">
        <f>+'C Liability Recon'!B58</f>
        <v>Va Crim Sentencing Commission</v>
      </c>
      <c r="C66" s="76">
        <v>8.8062919238569512E-5</v>
      </c>
      <c r="D66" s="16">
        <v>114385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/>
      <c r="K66" s="77">
        <v>4601</v>
      </c>
      <c r="L66" s="77">
        <v>0</v>
      </c>
      <c r="M66" s="77">
        <v>24250</v>
      </c>
      <c r="N66" s="77">
        <v>99</v>
      </c>
      <c r="O66" s="77">
        <v>28950</v>
      </c>
      <c r="P66" s="77"/>
      <c r="Q66" s="77">
        <v>9127</v>
      </c>
      <c r="R66" s="77"/>
      <c r="S66" s="77">
        <v>-18</v>
      </c>
      <c r="T66" s="77"/>
      <c r="U66" s="77">
        <v>9109</v>
      </c>
    </row>
    <row r="67" spans="1:21" ht="15" x14ac:dyDescent="0.25">
      <c r="A67" s="58">
        <f>+'C Liability Recon'!A59</f>
        <v>161</v>
      </c>
      <c r="B67" s="59" t="str">
        <f>+'C Liability Recon'!B59</f>
        <v>Dept of Taxation</v>
      </c>
      <c r="C67" s="76">
        <v>8.9648859551217618E-3</v>
      </c>
      <c r="D67" s="16">
        <v>11644530</v>
      </c>
      <c r="E67" s="77">
        <v>0</v>
      </c>
      <c r="F67" s="77">
        <v>0</v>
      </c>
      <c r="G67" s="77">
        <v>0</v>
      </c>
      <c r="H67" s="77">
        <v>250244</v>
      </c>
      <c r="I67" s="77">
        <v>250244</v>
      </c>
      <c r="J67" s="77"/>
      <c r="K67" s="77">
        <v>468360</v>
      </c>
      <c r="L67" s="77">
        <v>0</v>
      </c>
      <c r="M67" s="77">
        <v>2468651</v>
      </c>
      <c r="N67" s="77">
        <v>0</v>
      </c>
      <c r="O67" s="77">
        <v>2937011</v>
      </c>
      <c r="P67" s="77"/>
      <c r="Q67" s="77">
        <v>929113</v>
      </c>
      <c r="R67" s="77"/>
      <c r="S67" s="77">
        <v>46085</v>
      </c>
      <c r="T67" s="77"/>
      <c r="U67" s="77">
        <v>975198</v>
      </c>
    </row>
    <row r="68" spans="1:21" ht="15" x14ac:dyDescent="0.25">
      <c r="A68" s="58">
        <f>+'C Liability Recon'!A60</f>
        <v>162</v>
      </c>
      <c r="B68" s="59" t="str">
        <f>+'C Liability Recon'!B60</f>
        <v>Dept Accounts Transfer Payments</v>
      </c>
      <c r="C68" s="76">
        <v>1.8079314717089829E-5</v>
      </c>
      <c r="D68" s="16">
        <v>23483</v>
      </c>
      <c r="E68" s="77">
        <v>0</v>
      </c>
      <c r="F68" s="77">
        <v>0</v>
      </c>
      <c r="G68" s="77">
        <v>0</v>
      </c>
      <c r="H68" s="77">
        <v>129</v>
      </c>
      <c r="I68" s="77">
        <v>129</v>
      </c>
      <c r="J68" s="77"/>
      <c r="K68" s="77">
        <v>945</v>
      </c>
      <c r="L68" s="77">
        <v>0</v>
      </c>
      <c r="M68" s="77">
        <v>4978</v>
      </c>
      <c r="N68" s="77">
        <v>0</v>
      </c>
      <c r="O68" s="77">
        <v>5923</v>
      </c>
      <c r="P68" s="77"/>
      <c r="Q68" s="77">
        <v>1874</v>
      </c>
      <c r="R68" s="77"/>
      <c r="S68" s="77">
        <v>24</v>
      </c>
      <c r="T68" s="77"/>
      <c r="U68" s="77">
        <v>1898</v>
      </c>
    </row>
    <row r="69" spans="1:21" ht="15" x14ac:dyDescent="0.25">
      <c r="A69" s="58">
        <f>+'C Liability Recon'!A61</f>
        <v>163</v>
      </c>
      <c r="B69" s="59" t="str">
        <f>+'C Liability Recon'!B61</f>
        <v>Dept for the Aging</v>
      </c>
      <c r="C69" s="76">
        <v>0</v>
      </c>
      <c r="D69" s="16">
        <v>0</v>
      </c>
      <c r="E69" s="77">
        <v>0</v>
      </c>
      <c r="F69" s="77">
        <v>0</v>
      </c>
      <c r="G69" s="77">
        <v>0</v>
      </c>
      <c r="H69" s="77">
        <v>0</v>
      </c>
      <c r="I69" s="77">
        <v>0</v>
      </c>
      <c r="J69" s="77"/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/>
      <c r="Q69" s="77">
        <v>0</v>
      </c>
      <c r="R69" s="77"/>
      <c r="S69" s="77">
        <v>0</v>
      </c>
      <c r="T69" s="77"/>
      <c r="U69" s="77">
        <v>0</v>
      </c>
    </row>
    <row r="70" spans="1:21" ht="15" x14ac:dyDescent="0.25">
      <c r="A70" s="58">
        <f>+'C Liability Recon'!A62</f>
        <v>164</v>
      </c>
      <c r="B70" s="59" t="str">
        <f>+'C Liability Recon'!B62</f>
        <v>Virginia Management Fellows Program Administration</v>
      </c>
      <c r="C70" s="76">
        <v>0</v>
      </c>
      <c r="D70" s="16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/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/>
      <c r="Q70" s="77">
        <v>0</v>
      </c>
      <c r="R70" s="77"/>
      <c r="S70" s="77">
        <v>0</v>
      </c>
      <c r="T70" s="77"/>
      <c r="U70" s="77">
        <v>0</v>
      </c>
    </row>
    <row r="71" spans="1:21" ht="15" x14ac:dyDescent="0.25">
      <c r="A71" s="58">
        <f>+'C Liability Recon'!A63</f>
        <v>165</v>
      </c>
      <c r="B71" s="59" t="str">
        <f>+'C Liability Recon'!B63</f>
        <v>Dept of Housing and Comm Dev</v>
      </c>
      <c r="C71" s="76">
        <v>9.9081796948394057E-4</v>
      </c>
      <c r="D71" s="16">
        <v>1286978</v>
      </c>
      <c r="E71" s="77">
        <v>0</v>
      </c>
      <c r="F71" s="77">
        <v>0</v>
      </c>
      <c r="G71" s="77">
        <v>0</v>
      </c>
      <c r="H71" s="77">
        <v>0</v>
      </c>
      <c r="I71" s="77">
        <v>0</v>
      </c>
      <c r="J71" s="77"/>
      <c r="K71" s="77">
        <v>51764</v>
      </c>
      <c r="L71" s="77">
        <v>0</v>
      </c>
      <c r="M71" s="77">
        <v>272841</v>
      </c>
      <c r="N71" s="77">
        <v>12426</v>
      </c>
      <c r="O71" s="77">
        <v>337031</v>
      </c>
      <c r="P71" s="77"/>
      <c r="Q71" s="77">
        <v>102688</v>
      </c>
      <c r="R71" s="77"/>
      <c r="S71" s="77">
        <v>-2288</v>
      </c>
      <c r="T71" s="77"/>
      <c r="U71" s="77">
        <v>100400</v>
      </c>
    </row>
    <row r="72" spans="1:21" ht="15" x14ac:dyDescent="0.25">
      <c r="A72" s="58">
        <f>+'C Liability Recon'!A64</f>
        <v>166</v>
      </c>
      <c r="B72" s="59" t="str">
        <f>+'C Liability Recon'!B64</f>
        <v>Secretary of the Commonwealth</v>
      </c>
      <c r="C72" s="76">
        <v>1.9531848271535485E-4</v>
      </c>
      <c r="D72" s="16">
        <v>253700</v>
      </c>
      <c r="E72" s="77">
        <v>0</v>
      </c>
      <c r="F72" s="77">
        <v>0</v>
      </c>
      <c r="G72" s="77">
        <v>0</v>
      </c>
      <c r="H72" s="77">
        <v>790</v>
      </c>
      <c r="I72" s="77">
        <v>790</v>
      </c>
      <c r="J72" s="77"/>
      <c r="K72" s="77">
        <v>10204</v>
      </c>
      <c r="L72" s="77">
        <v>0</v>
      </c>
      <c r="M72" s="77">
        <v>53785</v>
      </c>
      <c r="N72" s="77">
        <v>0</v>
      </c>
      <c r="O72" s="77">
        <v>63989</v>
      </c>
      <c r="P72" s="77"/>
      <c r="Q72" s="77">
        <v>20243</v>
      </c>
      <c r="R72" s="77"/>
      <c r="S72" s="77">
        <v>145</v>
      </c>
      <c r="T72" s="77"/>
      <c r="U72" s="77">
        <v>20388</v>
      </c>
    </row>
    <row r="73" spans="1:21" ht="15" x14ac:dyDescent="0.25">
      <c r="A73" s="58">
        <f>+'C Liability Recon'!A65</f>
        <v>169</v>
      </c>
      <c r="B73" s="59" t="str">
        <f>+'C Liability Recon'!B65</f>
        <v xml:space="preserve">Commonwealth Competition Coun </v>
      </c>
      <c r="C73" s="76">
        <v>0</v>
      </c>
      <c r="D73" s="16">
        <v>0</v>
      </c>
      <c r="E73" s="77">
        <v>0</v>
      </c>
      <c r="F73" s="77">
        <v>0</v>
      </c>
      <c r="G73" s="77">
        <v>0</v>
      </c>
      <c r="H73" s="77">
        <v>0</v>
      </c>
      <c r="I73" s="77">
        <v>0</v>
      </c>
      <c r="J73" s="77"/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/>
      <c r="Q73" s="77">
        <v>0</v>
      </c>
      <c r="R73" s="77"/>
      <c r="S73" s="77">
        <v>0</v>
      </c>
      <c r="T73" s="77"/>
      <c r="U73" s="77">
        <v>0</v>
      </c>
    </row>
    <row r="74" spans="1:21" ht="15" x14ac:dyDescent="0.25">
      <c r="A74" s="58">
        <f>+'C Liability Recon'!A66</f>
        <v>170</v>
      </c>
      <c r="B74" s="59" t="str">
        <f>+'C Liability Recon'!B66</f>
        <v xml:space="preserve">Human Rights Council          </v>
      </c>
      <c r="C74" s="76">
        <v>0</v>
      </c>
      <c r="D74" s="16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/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/>
      <c r="Q74" s="77">
        <v>0</v>
      </c>
      <c r="R74" s="77"/>
      <c r="S74" s="77">
        <v>0</v>
      </c>
      <c r="T74" s="77"/>
      <c r="U74" s="77">
        <v>0</v>
      </c>
    </row>
    <row r="75" spans="1:21" ht="15" x14ac:dyDescent="0.25">
      <c r="A75" s="58">
        <f>+'C Liability Recon'!A67</f>
        <v>171</v>
      </c>
      <c r="B75" s="59" t="str">
        <f>+'C Liability Recon'!B67</f>
        <v>State Corporation Commission</v>
      </c>
      <c r="C75" s="76">
        <v>7.4365804465664383E-3</v>
      </c>
      <c r="D75" s="16">
        <v>9659408</v>
      </c>
      <c r="E75" s="77">
        <v>0</v>
      </c>
      <c r="F75" s="77">
        <v>0</v>
      </c>
      <c r="G75" s="77">
        <v>0</v>
      </c>
      <c r="H75" s="77">
        <v>187218</v>
      </c>
      <c r="I75" s="77">
        <v>187218</v>
      </c>
      <c r="J75" s="77"/>
      <c r="K75" s="77">
        <v>388515</v>
      </c>
      <c r="L75" s="77">
        <v>0</v>
      </c>
      <c r="M75" s="77">
        <v>2047803</v>
      </c>
      <c r="N75" s="77">
        <v>0</v>
      </c>
      <c r="O75" s="77">
        <v>2436318</v>
      </c>
      <c r="P75" s="77"/>
      <c r="Q75" s="77">
        <v>770721</v>
      </c>
      <c r="R75" s="77"/>
      <c r="S75" s="77">
        <v>34479</v>
      </c>
      <c r="T75" s="77"/>
      <c r="U75" s="77">
        <v>805200</v>
      </c>
    </row>
    <row r="76" spans="1:21" ht="15" x14ac:dyDescent="0.25">
      <c r="A76" s="58">
        <f>+'C Liability Recon'!A68</f>
        <v>172</v>
      </c>
      <c r="B76" s="59" t="str">
        <f>+'C Liability Recon'!B68</f>
        <v>State Lottery Department</v>
      </c>
      <c r="C76" s="76">
        <v>3.1767763834241788E-3</v>
      </c>
      <c r="D76" s="16">
        <v>4126329</v>
      </c>
      <c r="E76" s="77">
        <v>0</v>
      </c>
      <c r="F76" s="77">
        <v>0</v>
      </c>
      <c r="G76" s="77">
        <v>0</v>
      </c>
      <c r="H76" s="77">
        <v>0</v>
      </c>
      <c r="I76" s="77">
        <v>0</v>
      </c>
      <c r="J76" s="77"/>
      <c r="K76" s="77">
        <v>165967</v>
      </c>
      <c r="L76" s="77">
        <v>0</v>
      </c>
      <c r="M76" s="77">
        <v>874786</v>
      </c>
      <c r="N76" s="77">
        <v>19029</v>
      </c>
      <c r="O76" s="77">
        <v>1059782</v>
      </c>
      <c r="P76" s="77"/>
      <c r="Q76" s="77">
        <v>329239</v>
      </c>
      <c r="R76" s="77"/>
      <c r="S76" s="77">
        <v>-3505</v>
      </c>
      <c r="T76" s="77"/>
      <c r="U76" s="77">
        <v>325734</v>
      </c>
    </row>
    <row r="77" spans="1:21" ht="15" x14ac:dyDescent="0.25">
      <c r="A77" s="58">
        <f>+'C Liability Recon'!A69</f>
        <v>173</v>
      </c>
      <c r="B77" s="59" t="str">
        <f>+'C Liability Recon'!B69</f>
        <v xml:space="preserve">Dept of Charitable Gaming     </v>
      </c>
      <c r="C77" s="76">
        <v>0</v>
      </c>
      <c r="D77" s="16">
        <v>0</v>
      </c>
      <c r="E77" s="77">
        <v>0</v>
      </c>
      <c r="F77" s="77">
        <v>0</v>
      </c>
      <c r="G77" s="77">
        <v>0</v>
      </c>
      <c r="H77" s="77">
        <v>0</v>
      </c>
      <c r="I77" s="77">
        <v>0</v>
      </c>
      <c r="J77" s="77"/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/>
      <c r="Q77" s="77">
        <v>0</v>
      </c>
      <c r="R77" s="77"/>
      <c r="S77" s="77">
        <v>0</v>
      </c>
      <c r="T77" s="77"/>
      <c r="U77" s="77">
        <v>0</v>
      </c>
    </row>
    <row r="78" spans="1:21" ht="15" x14ac:dyDescent="0.25">
      <c r="A78" s="58">
        <f>+'C Liability Recon'!A70</f>
        <v>174</v>
      </c>
      <c r="B78" s="59" t="str">
        <f>+'C Liability Recon'!B70</f>
        <v>Virginia College Savings Plan</v>
      </c>
      <c r="C78" s="76">
        <v>1.1626852020525647E-3</v>
      </c>
      <c r="D78" s="16">
        <v>1510217</v>
      </c>
      <c r="E78" s="77">
        <v>0</v>
      </c>
      <c r="F78" s="77">
        <v>0</v>
      </c>
      <c r="G78" s="77">
        <v>0</v>
      </c>
      <c r="H78" s="77">
        <v>39925</v>
      </c>
      <c r="I78" s="77">
        <v>39925</v>
      </c>
      <c r="J78" s="77"/>
      <c r="K78" s="77">
        <v>60743</v>
      </c>
      <c r="L78" s="77">
        <v>0</v>
      </c>
      <c r="M78" s="77">
        <v>320167</v>
      </c>
      <c r="N78" s="77">
        <v>0</v>
      </c>
      <c r="O78" s="77">
        <v>380910</v>
      </c>
      <c r="P78" s="77"/>
      <c r="Q78" s="77">
        <v>120500</v>
      </c>
      <c r="R78" s="77"/>
      <c r="S78" s="77">
        <v>7353</v>
      </c>
      <c r="T78" s="77"/>
      <c r="U78" s="77">
        <v>127853</v>
      </c>
    </row>
    <row r="79" spans="1:21" ht="15" x14ac:dyDescent="0.25">
      <c r="A79" s="58">
        <f>+'C Liability Recon'!A71</f>
        <v>175</v>
      </c>
      <c r="B79" s="59" t="str">
        <f>+'C Liability Recon'!B71</f>
        <v>Va Off Protection &amp; Advocacy</v>
      </c>
      <c r="C79" s="76">
        <v>0</v>
      </c>
      <c r="D79" s="16">
        <v>0</v>
      </c>
      <c r="E79" s="77">
        <v>0</v>
      </c>
      <c r="F79" s="77">
        <v>0</v>
      </c>
      <c r="G79" s="77">
        <v>0</v>
      </c>
      <c r="H79" s="77">
        <v>0</v>
      </c>
      <c r="I79" s="77">
        <v>0</v>
      </c>
      <c r="J79" s="77"/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77"/>
      <c r="Q79" s="77">
        <v>0</v>
      </c>
      <c r="R79" s="77"/>
      <c r="S79" s="77">
        <v>0</v>
      </c>
      <c r="T79" s="77"/>
      <c r="U79" s="77">
        <v>0</v>
      </c>
    </row>
    <row r="80" spans="1:21" ht="15" x14ac:dyDescent="0.25">
      <c r="A80" s="58">
        <f>+'C Liability Recon'!A72</f>
        <v>180</v>
      </c>
      <c r="B80" s="59" t="str">
        <f>+'C Liability Recon'!B72</f>
        <v>Secretary of Administration</v>
      </c>
      <c r="C80" s="76">
        <v>8.1726098223952934E-5</v>
      </c>
      <c r="D80" s="16">
        <v>106154</v>
      </c>
      <c r="E80" s="77">
        <v>0</v>
      </c>
      <c r="F80" s="77">
        <v>0</v>
      </c>
      <c r="G80" s="77">
        <v>0</v>
      </c>
      <c r="H80" s="77">
        <v>2124</v>
      </c>
      <c r="I80" s="77">
        <v>2124</v>
      </c>
      <c r="J80" s="77"/>
      <c r="K80" s="77">
        <v>4270</v>
      </c>
      <c r="L80" s="77">
        <v>0</v>
      </c>
      <c r="M80" s="77">
        <v>22505</v>
      </c>
      <c r="N80" s="77">
        <v>0</v>
      </c>
      <c r="O80" s="77">
        <v>26775</v>
      </c>
      <c r="P80" s="77"/>
      <c r="Q80" s="77">
        <v>8470</v>
      </c>
      <c r="R80" s="77"/>
      <c r="S80" s="77">
        <v>391</v>
      </c>
      <c r="T80" s="77"/>
      <c r="U80" s="77">
        <v>8861</v>
      </c>
    </row>
    <row r="81" spans="1:21" ht="15" x14ac:dyDescent="0.25">
      <c r="A81" s="58">
        <f>+'C Liability Recon'!A73</f>
        <v>181</v>
      </c>
      <c r="B81" s="59" t="str">
        <f>+'C Liability Recon'!B73</f>
        <v>Dept of Labor and Industry</v>
      </c>
      <c r="C81" s="76">
        <v>1.5955457920230165E-3</v>
      </c>
      <c r="D81" s="16">
        <v>2072462</v>
      </c>
      <c r="E81" s="77">
        <v>0</v>
      </c>
      <c r="F81" s="77">
        <v>0</v>
      </c>
      <c r="G81" s="77">
        <v>0</v>
      </c>
      <c r="H81" s="77">
        <v>39578</v>
      </c>
      <c r="I81" s="77">
        <v>39578</v>
      </c>
      <c r="J81" s="77"/>
      <c r="K81" s="77">
        <v>83357</v>
      </c>
      <c r="L81" s="77">
        <v>0</v>
      </c>
      <c r="M81" s="77">
        <v>439364</v>
      </c>
      <c r="N81" s="77">
        <v>0</v>
      </c>
      <c r="O81" s="77">
        <v>522721</v>
      </c>
      <c r="P81" s="77"/>
      <c r="Q81" s="77">
        <v>165361</v>
      </c>
      <c r="R81" s="77"/>
      <c r="S81" s="77">
        <v>7289</v>
      </c>
      <c r="T81" s="77"/>
      <c r="U81" s="77">
        <v>172650</v>
      </c>
    </row>
    <row r="82" spans="1:21" ht="15" x14ac:dyDescent="0.25">
      <c r="A82" s="58">
        <f>+'C Liability Recon'!A74</f>
        <v>182</v>
      </c>
      <c r="B82" s="59" t="str">
        <f>+'C Liability Recon'!B74</f>
        <v>Virginia Employment Commission</v>
      </c>
      <c r="C82" s="76">
        <v>6.0782152911747758E-3</v>
      </c>
      <c r="D82" s="16">
        <v>7895021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/>
      <c r="K82" s="77">
        <v>317549</v>
      </c>
      <c r="L82" s="77">
        <v>0</v>
      </c>
      <c r="M82" s="77">
        <v>1673752</v>
      </c>
      <c r="N82" s="77">
        <v>599681</v>
      </c>
      <c r="O82" s="77">
        <v>2590982</v>
      </c>
      <c r="P82" s="77"/>
      <c r="Q82" s="77">
        <v>629941</v>
      </c>
      <c r="R82" s="77"/>
      <c r="S82" s="77">
        <v>-110438</v>
      </c>
      <c r="T82" s="77"/>
      <c r="U82" s="77">
        <v>519503</v>
      </c>
    </row>
    <row r="83" spans="1:21" ht="15" x14ac:dyDescent="0.25">
      <c r="A83" s="58">
        <f>+'C Liability Recon'!A75</f>
        <v>183</v>
      </c>
      <c r="B83" s="59" t="str">
        <f>+'C Liability Recon'!B75</f>
        <v>Secretary of Natural Resources</v>
      </c>
      <c r="C83" s="76">
        <v>4.8489115351273559E-5</v>
      </c>
      <c r="D83" s="16">
        <v>62983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/>
      <c r="K83" s="77">
        <v>2533</v>
      </c>
      <c r="L83" s="77">
        <v>0</v>
      </c>
      <c r="M83" s="77">
        <v>13352</v>
      </c>
      <c r="N83" s="77">
        <v>24</v>
      </c>
      <c r="O83" s="77">
        <v>15909</v>
      </c>
      <c r="P83" s="77"/>
      <c r="Q83" s="77">
        <v>5025</v>
      </c>
      <c r="R83" s="77"/>
      <c r="S83" s="77">
        <v>-5</v>
      </c>
      <c r="T83" s="77"/>
      <c r="U83" s="77">
        <v>5020</v>
      </c>
    </row>
    <row r="84" spans="1:21" ht="15" x14ac:dyDescent="0.25">
      <c r="A84" s="58">
        <f>+'C Liability Recon'!A76</f>
        <v>184</v>
      </c>
      <c r="B84" s="59" t="str">
        <f>+'C Liability Recon'!B76</f>
        <v xml:space="preserve">Secretary of Technology       </v>
      </c>
      <c r="C84" s="76">
        <v>2.2925912840225235E-5</v>
      </c>
      <c r="D84" s="16">
        <v>29779</v>
      </c>
      <c r="E84" s="77">
        <v>0</v>
      </c>
      <c r="F84" s="77">
        <v>0</v>
      </c>
      <c r="G84" s="77">
        <v>0</v>
      </c>
      <c r="H84" s="77">
        <v>240</v>
      </c>
      <c r="I84" s="77">
        <v>240</v>
      </c>
      <c r="J84" s="77"/>
      <c r="K84" s="77">
        <v>1198</v>
      </c>
      <c r="L84" s="77">
        <v>0</v>
      </c>
      <c r="M84" s="77">
        <v>6313</v>
      </c>
      <c r="N84" s="77">
        <v>0</v>
      </c>
      <c r="O84" s="77">
        <v>7511</v>
      </c>
      <c r="P84" s="77"/>
      <c r="Q84" s="77">
        <v>2376</v>
      </c>
      <c r="R84" s="77"/>
      <c r="S84" s="77">
        <v>44</v>
      </c>
      <c r="T84" s="77"/>
      <c r="U84" s="77">
        <v>2420</v>
      </c>
    </row>
    <row r="85" spans="1:21" ht="15" x14ac:dyDescent="0.25">
      <c r="A85" s="58">
        <f>+'C Liability Recon'!A77</f>
        <v>185</v>
      </c>
      <c r="B85" s="59" t="str">
        <f>+'C Liability Recon'!B77</f>
        <v>Secretary of Education</v>
      </c>
      <c r="C85" s="76">
        <v>3.1332273665973818E-5</v>
      </c>
      <c r="D85" s="16">
        <v>40698</v>
      </c>
      <c r="E85" s="77">
        <v>0</v>
      </c>
      <c r="F85" s="77">
        <v>0</v>
      </c>
      <c r="G85" s="77">
        <v>0</v>
      </c>
      <c r="H85" s="77">
        <v>0</v>
      </c>
      <c r="I85" s="77">
        <v>0</v>
      </c>
      <c r="J85" s="77"/>
      <c r="K85" s="77">
        <v>1637</v>
      </c>
      <c r="L85" s="77">
        <v>0</v>
      </c>
      <c r="M85" s="77">
        <v>8628</v>
      </c>
      <c r="N85" s="77">
        <v>11880</v>
      </c>
      <c r="O85" s="77">
        <v>22145</v>
      </c>
      <c r="P85" s="77"/>
      <c r="Q85" s="77">
        <v>3247</v>
      </c>
      <c r="R85" s="77"/>
      <c r="S85" s="77">
        <v>-2188</v>
      </c>
      <c r="T85" s="77"/>
      <c r="U85" s="77">
        <v>1059</v>
      </c>
    </row>
    <row r="86" spans="1:21" ht="15" x14ac:dyDescent="0.25">
      <c r="A86" s="58">
        <f>+'C Liability Recon'!A78</f>
        <v>186</v>
      </c>
      <c r="B86" s="59" t="str">
        <f>+'C Liability Recon'!B78</f>
        <v>Secretary of Transportation</v>
      </c>
      <c r="C86" s="76">
        <v>4.8189335713983362E-5</v>
      </c>
      <c r="D86" s="16">
        <v>62593</v>
      </c>
      <c r="E86" s="77">
        <v>0</v>
      </c>
      <c r="F86" s="77">
        <v>0</v>
      </c>
      <c r="G86" s="77">
        <v>0</v>
      </c>
      <c r="H86" s="77">
        <v>5637</v>
      </c>
      <c r="I86" s="77">
        <v>5637</v>
      </c>
      <c r="J86" s="77"/>
      <c r="K86" s="77">
        <v>2518</v>
      </c>
      <c r="L86" s="77">
        <v>0</v>
      </c>
      <c r="M86" s="77">
        <v>13270</v>
      </c>
      <c r="N86" s="77">
        <v>0</v>
      </c>
      <c r="O86" s="77">
        <v>15788</v>
      </c>
      <c r="P86" s="77"/>
      <c r="Q86" s="77">
        <v>4994</v>
      </c>
      <c r="R86" s="77"/>
      <c r="S86" s="77">
        <v>1038</v>
      </c>
      <c r="T86" s="77"/>
      <c r="U86" s="77">
        <v>6032</v>
      </c>
    </row>
    <row r="87" spans="1:21" ht="15" x14ac:dyDescent="0.25">
      <c r="A87" s="58">
        <f>+'C Liability Recon'!A79</f>
        <v>187</v>
      </c>
      <c r="B87" s="59" t="str">
        <f>+'C Liability Recon'!B79</f>
        <v>Secretary of Public Safety</v>
      </c>
      <c r="C87" s="76">
        <v>4.7329517590308585E-5</v>
      </c>
      <c r="D87" s="16">
        <v>61477</v>
      </c>
      <c r="E87" s="77">
        <v>0</v>
      </c>
      <c r="F87" s="77">
        <v>0</v>
      </c>
      <c r="G87" s="77">
        <v>0</v>
      </c>
      <c r="H87" s="77">
        <v>0</v>
      </c>
      <c r="I87" s="77">
        <v>0</v>
      </c>
      <c r="J87" s="77"/>
      <c r="K87" s="77">
        <v>2473</v>
      </c>
      <c r="L87" s="77">
        <v>0</v>
      </c>
      <c r="M87" s="77">
        <v>13033</v>
      </c>
      <c r="N87" s="77">
        <v>17675</v>
      </c>
      <c r="O87" s="77">
        <v>33181</v>
      </c>
      <c r="P87" s="77"/>
      <c r="Q87" s="77">
        <v>4905</v>
      </c>
      <c r="R87" s="77"/>
      <c r="S87" s="77">
        <v>-3255</v>
      </c>
      <c r="T87" s="77"/>
      <c r="U87" s="77">
        <v>1650</v>
      </c>
    </row>
    <row r="88" spans="1:21" ht="15" x14ac:dyDescent="0.25">
      <c r="A88" s="58">
        <f>+'C Liability Recon'!A80</f>
        <v>188</v>
      </c>
      <c r="B88" s="59" t="str">
        <f>+'C Liability Recon'!B80</f>
        <v>Sec of Health &amp; Human Resource</v>
      </c>
      <c r="C88" s="76">
        <v>4.9622687227329094E-5</v>
      </c>
      <c r="D88" s="16">
        <v>64455</v>
      </c>
      <c r="E88" s="77">
        <v>0</v>
      </c>
      <c r="F88" s="77">
        <v>0</v>
      </c>
      <c r="G88" s="77">
        <v>0</v>
      </c>
      <c r="H88" s="77">
        <v>1121</v>
      </c>
      <c r="I88" s="77">
        <v>1121</v>
      </c>
      <c r="J88" s="77"/>
      <c r="K88" s="77">
        <v>2592</v>
      </c>
      <c r="L88" s="77">
        <v>0</v>
      </c>
      <c r="M88" s="77">
        <v>13665</v>
      </c>
      <c r="N88" s="77">
        <v>0</v>
      </c>
      <c r="O88" s="77">
        <v>16257</v>
      </c>
      <c r="P88" s="77"/>
      <c r="Q88" s="77">
        <v>5143</v>
      </c>
      <c r="R88" s="77"/>
      <c r="S88" s="77">
        <v>206</v>
      </c>
      <c r="T88" s="77"/>
      <c r="U88" s="77">
        <v>5349</v>
      </c>
    </row>
    <row r="89" spans="1:21" ht="15" x14ac:dyDescent="0.25">
      <c r="A89" s="58">
        <f>+'C Liability Recon'!A81</f>
        <v>190</v>
      </c>
      <c r="B89" s="59" t="str">
        <f>+'C Liability Recon'!B81</f>
        <v>Secretary of Finance</v>
      </c>
      <c r="C89" s="76">
        <v>3.2703934192867549E-5</v>
      </c>
      <c r="D89" s="16">
        <v>42479</v>
      </c>
      <c r="E89" s="77">
        <v>0</v>
      </c>
      <c r="F89" s="77">
        <v>0</v>
      </c>
      <c r="G89" s="77">
        <v>0</v>
      </c>
      <c r="H89" s="77">
        <v>1904</v>
      </c>
      <c r="I89" s="77">
        <v>1904</v>
      </c>
      <c r="J89" s="77"/>
      <c r="K89" s="77">
        <v>1709</v>
      </c>
      <c r="L89" s="77">
        <v>0</v>
      </c>
      <c r="M89" s="77">
        <v>9006</v>
      </c>
      <c r="N89" s="77">
        <v>0</v>
      </c>
      <c r="O89" s="77">
        <v>10715</v>
      </c>
      <c r="P89" s="77"/>
      <c r="Q89" s="77">
        <v>3389</v>
      </c>
      <c r="R89" s="77"/>
      <c r="S89" s="77">
        <v>351</v>
      </c>
      <c r="T89" s="77"/>
      <c r="U89" s="77">
        <v>3740</v>
      </c>
    </row>
    <row r="90" spans="1:21" ht="15" x14ac:dyDescent="0.25">
      <c r="A90" s="58">
        <f>+'C Liability Recon'!A82</f>
        <v>191</v>
      </c>
      <c r="B90" s="59" t="str">
        <f>+'C Liability Recon'!B82</f>
        <v>Va Workers Compensation Comm</v>
      </c>
      <c r="C90" s="76">
        <v>3.2463483933954239E-3</v>
      </c>
      <c r="D90" s="16">
        <v>4216696</v>
      </c>
      <c r="E90" s="77">
        <v>0</v>
      </c>
      <c r="F90" s="77">
        <v>0</v>
      </c>
      <c r="G90" s="77">
        <v>0</v>
      </c>
      <c r="H90" s="77">
        <v>132347</v>
      </c>
      <c r="I90" s="77">
        <v>132347</v>
      </c>
      <c r="J90" s="77"/>
      <c r="K90" s="77">
        <v>169602</v>
      </c>
      <c r="L90" s="77">
        <v>0</v>
      </c>
      <c r="M90" s="77">
        <v>893944</v>
      </c>
      <c r="N90" s="77">
        <v>0</v>
      </c>
      <c r="O90" s="77">
        <v>1063546</v>
      </c>
      <c r="P90" s="77"/>
      <c r="Q90" s="77">
        <v>336449</v>
      </c>
      <c r="R90" s="77"/>
      <c r="S90" s="77">
        <v>24373</v>
      </c>
      <c r="T90" s="77"/>
      <c r="U90" s="77">
        <v>360822</v>
      </c>
    </row>
    <row r="91" spans="1:21" ht="15" x14ac:dyDescent="0.25">
      <c r="A91" s="58">
        <f>+'C Liability Recon'!A83</f>
        <v>192</v>
      </c>
      <c r="B91" s="59" t="str">
        <f>+'C Liability Recon'!B83</f>
        <v>Secretary of Commerce &amp; Trade</v>
      </c>
      <c r="C91" s="76">
        <v>5.1644030955295472E-5</v>
      </c>
      <c r="D91" s="16">
        <v>67081</v>
      </c>
      <c r="E91" s="77">
        <v>0</v>
      </c>
      <c r="F91" s="77">
        <v>0</v>
      </c>
      <c r="G91" s="77">
        <v>0</v>
      </c>
      <c r="H91" s="77">
        <v>0</v>
      </c>
      <c r="I91" s="77">
        <v>0</v>
      </c>
      <c r="J91" s="77"/>
      <c r="K91" s="77">
        <v>2698</v>
      </c>
      <c r="L91" s="77">
        <v>0</v>
      </c>
      <c r="M91" s="77">
        <v>14221</v>
      </c>
      <c r="N91" s="77">
        <v>21142</v>
      </c>
      <c r="O91" s="77">
        <v>38061</v>
      </c>
      <c r="P91" s="77"/>
      <c r="Q91" s="77">
        <v>5352</v>
      </c>
      <c r="R91" s="77"/>
      <c r="S91" s="77">
        <v>-3893</v>
      </c>
      <c r="T91" s="77"/>
      <c r="U91" s="77">
        <v>1459</v>
      </c>
    </row>
    <row r="92" spans="1:21" ht="15" x14ac:dyDescent="0.25">
      <c r="A92" s="58">
        <f>+'C Liability Recon'!A84</f>
        <v>193</v>
      </c>
      <c r="B92" s="59" t="str">
        <f>+'C Liability Recon'!B84</f>
        <v xml:space="preserve">Secretary of Agr and Forestry </v>
      </c>
      <c r="C92" s="76">
        <v>8.8941051873847236E-6</v>
      </c>
      <c r="D92" s="16">
        <v>11553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/>
      <c r="K92" s="77">
        <v>465</v>
      </c>
      <c r="L92" s="77">
        <v>0</v>
      </c>
      <c r="M92" s="77">
        <v>2449</v>
      </c>
      <c r="N92" s="77">
        <v>21068</v>
      </c>
      <c r="O92" s="77">
        <v>23982</v>
      </c>
      <c r="P92" s="77"/>
      <c r="Q92" s="77">
        <v>922</v>
      </c>
      <c r="R92" s="77"/>
      <c r="S92" s="77">
        <v>-3880</v>
      </c>
      <c r="T92" s="77"/>
      <c r="U92" s="77">
        <v>-2958</v>
      </c>
    </row>
    <row r="93" spans="1:21" ht="15" x14ac:dyDescent="0.25">
      <c r="A93" s="58">
        <f>+'C Liability Recon'!A85</f>
        <v>194</v>
      </c>
      <c r="B93" s="59" t="str">
        <f>+'C Liability Recon'!B85</f>
        <v>Dept of General Services</v>
      </c>
      <c r="C93" s="76">
        <v>6.5464007183406421E-3</v>
      </c>
      <c r="D93" s="16">
        <v>8503149</v>
      </c>
      <c r="E93" s="77">
        <v>0</v>
      </c>
      <c r="F93" s="77">
        <v>0</v>
      </c>
      <c r="G93" s="77">
        <v>0</v>
      </c>
      <c r="H93" s="77">
        <v>13257</v>
      </c>
      <c r="I93" s="77">
        <v>13257</v>
      </c>
      <c r="J93" s="77"/>
      <c r="K93" s="77">
        <v>342009</v>
      </c>
      <c r="L93" s="77">
        <v>0</v>
      </c>
      <c r="M93" s="77">
        <v>1802676</v>
      </c>
      <c r="N93" s="77">
        <v>0</v>
      </c>
      <c r="O93" s="77">
        <v>2144685</v>
      </c>
      <c r="P93" s="77"/>
      <c r="Q93" s="77">
        <v>678464</v>
      </c>
      <c r="R93" s="77"/>
      <c r="S93" s="77">
        <v>2442</v>
      </c>
      <c r="T93" s="77"/>
      <c r="U93" s="77">
        <v>680906</v>
      </c>
    </row>
    <row r="94" spans="1:21" ht="15" x14ac:dyDescent="0.25">
      <c r="A94" s="58">
        <f>+'C Liability Recon'!A86</f>
        <v>197</v>
      </c>
      <c r="B94" s="59" t="str">
        <f>+'C Liability Recon'!B86</f>
        <v>Direct Aid to Public Education</v>
      </c>
      <c r="C94" s="76">
        <v>0</v>
      </c>
      <c r="D94" s="16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/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/>
      <c r="Q94" s="77">
        <v>0</v>
      </c>
      <c r="R94" s="77"/>
      <c r="S94" s="77">
        <v>0</v>
      </c>
      <c r="T94" s="77"/>
      <c r="U94" s="77">
        <v>0</v>
      </c>
    </row>
    <row r="95" spans="1:21" ht="15" x14ac:dyDescent="0.25">
      <c r="A95" s="58">
        <f>+'C Liability Recon'!A87</f>
        <v>199</v>
      </c>
      <c r="B95" s="59" t="str">
        <f>+'C Liability Recon'!B87</f>
        <v>Dept Conservation &amp; Recreation</v>
      </c>
      <c r="C95" s="76">
        <v>4.6318363765493736E-3</v>
      </c>
      <c r="D95" s="16">
        <v>6016313</v>
      </c>
      <c r="E95" s="77">
        <v>0</v>
      </c>
      <c r="F95" s="77">
        <v>0</v>
      </c>
      <c r="G95" s="77">
        <v>0</v>
      </c>
      <c r="H95" s="77">
        <v>51127</v>
      </c>
      <c r="I95" s="77">
        <v>51127</v>
      </c>
      <c r="J95" s="77"/>
      <c r="K95" s="77">
        <v>241985</v>
      </c>
      <c r="L95" s="77">
        <v>0</v>
      </c>
      <c r="M95" s="77">
        <v>1275464</v>
      </c>
      <c r="N95" s="77">
        <v>0</v>
      </c>
      <c r="O95" s="77">
        <v>1517449</v>
      </c>
      <c r="P95" s="77"/>
      <c r="Q95" s="77">
        <v>480040</v>
      </c>
      <c r="R95" s="77"/>
      <c r="S95" s="77">
        <v>9416</v>
      </c>
      <c r="T95" s="77"/>
      <c r="U95" s="77">
        <v>489456</v>
      </c>
    </row>
    <row r="96" spans="1:21" ht="15" x14ac:dyDescent="0.25">
      <c r="A96" s="58">
        <f>+'C Liability Recon'!A88</f>
        <v>200</v>
      </c>
      <c r="B96" s="59" t="str">
        <f>+'C Liability Recon'!B88</f>
        <v>Comp Srvs At-Risk Youth &amp; Family</v>
      </c>
      <c r="C96" s="76">
        <v>1.3777043157227011E-4</v>
      </c>
      <c r="D96" s="16">
        <v>178951</v>
      </c>
      <c r="E96" s="77">
        <v>0</v>
      </c>
      <c r="F96" s="77">
        <v>0</v>
      </c>
      <c r="G96" s="77">
        <v>0</v>
      </c>
      <c r="H96" s="77">
        <v>7865</v>
      </c>
      <c r="I96" s="77">
        <v>7865</v>
      </c>
      <c r="J96" s="77"/>
      <c r="K96" s="77">
        <v>7198</v>
      </c>
      <c r="L96" s="77">
        <v>0</v>
      </c>
      <c r="M96" s="77">
        <v>37938</v>
      </c>
      <c r="N96" s="77">
        <v>0</v>
      </c>
      <c r="O96" s="77">
        <v>45136</v>
      </c>
      <c r="P96" s="77"/>
      <c r="Q96" s="77">
        <v>14278</v>
      </c>
      <c r="R96" s="77"/>
      <c r="S96" s="77">
        <v>1449</v>
      </c>
      <c r="T96" s="77"/>
      <c r="U96" s="77">
        <v>15727</v>
      </c>
    </row>
    <row r="97" spans="1:21" ht="15" x14ac:dyDescent="0.25">
      <c r="A97" s="58">
        <f>+'C Liability Recon'!A89</f>
        <v>201</v>
      </c>
      <c r="B97" s="59" t="str">
        <f>+'C Liability Recon'!B89</f>
        <v>Dept of Education</v>
      </c>
      <c r="C97" s="76">
        <v>2.9540092674243362E-3</v>
      </c>
      <c r="D97" s="16">
        <v>3836976</v>
      </c>
      <c r="E97" s="77">
        <v>0</v>
      </c>
      <c r="F97" s="77">
        <v>0</v>
      </c>
      <c r="G97" s="77">
        <v>0</v>
      </c>
      <c r="H97" s="77">
        <v>195794</v>
      </c>
      <c r="I97" s="77">
        <v>195794</v>
      </c>
      <c r="J97" s="77"/>
      <c r="K97" s="77">
        <v>154329</v>
      </c>
      <c r="L97" s="77">
        <v>0</v>
      </c>
      <c r="M97" s="77">
        <v>813442</v>
      </c>
      <c r="N97" s="77">
        <v>0</v>
      </c>
      <c r="O97" s="77">
        <v>967771</v>
      </c>
      <c r="P97" s="77"/>
      <c r="Q97" s="77">
        <v>306151</v>
      </c>
      <c r="R97" s="77"/>
      <c r="S97" s="77">
        <v>36058</v>
      </c>
      <c r="T97" s="77"/>
      <c r="U97" s="77">
        <v>342209</v>
      </c>
    </row>
    <row r="98" spans="1:21" ht="15" x14ac:dyDescent="0.25">
      <c r="A98" s="58">
        <f>+'C Liability Recon'!A90</f>
        <v>202</v>
      </c>
      <c r="B98" s="59" t="str">
        <f>+'C Liability Recon'!B90</f>
        <v xml:space="preserve">The Library of Virginia       </v>
      </c>
      <c r="C98" s="76">
        <v>1.1712419346577901E-3</v>
      </c>
      <c r="D98" s="16">
        <v>1521331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/>
      <c r="K98" s="77">
        <v>61190</v>
      </c>
      <c r="L98" s="77">
        <v>0</v>
      </c>
      <c r="M98" s="77">
        <v>322524</v>
      </c>
      <c r="N98" s="77">
        <v>7090</v>
      </c>
      <c r="O98" s="77">
        <v>390804</v>
      </c>
      <c r="P98" s="77"/>
      <c r="Q98" s="77">
        <v>121387</v>
      </c>
      <c r="R98" s="77"/>
      <c r="S98" s="77">
        <v>-1306</v>
      </c>
      <c r="T98" s="77"/>
      <c r="U98" s="77">
        <v>120081</v>
      </c>
    </row>
    <row r="99" spans="1:21" ht="15" x14ac:dyDescent="0.25">
      <c r="A99" s="58">
        <f>+'C Liability Recon'!A91</f>
        <v>203</v>
      </c>
      <c r="B99" s="59" t="str">
        <f>+'C Liability Recon'!B91</f>
        <v>Woodrow Wilson Rehab Center</v>
      </c>
      <c r="C99" s="76">
        <v>2.9407081123922867E-3</v>
      </c>
      <c r="D99" s="16">
        <v>3819699</v>
      </c>
      <c r="E99" s="77">
        <v>0</v>
      </c>
      <c r="F99" s="77">
        <v>0</v>
      </c>
      <c r="G99" s="77">
        <v>0</v>
      </c>
      <c r="H99" s="77">
        <v>31006</v>
      </c>
      <c r="I99" s="77">
        <v>31006</v>
      </c>
      <c r="J99" s="77"/>
      <c r="K99" s="77">
        <v>153634</v>
      </c>
      <c r="L99" s="77">
        <v>0</v>
      </c>
      <c r="M99" s="77">
        <v>809780</v>
      </c>
      <c r="N99" s="77">
        <v>0</v>
      </c>
      <c r="O99" s="77">
        <v>963414</v>
      </c>
      <c r="P99" s="77"/>
      <c r="Q99" s="77">
        <v>304773</v>
      </c>
      <c r="R99" s="77"/>
      <c r="S99" s="77">
        <v>5710</v>
      </c>
      <c r="T99" s="77"/>
      <c r="U99" s="77">
        <v>310483</v>
      </c>
    </row>
    <row r="100" spans="1:21" ht="15" x14ac:dyDescent="0.25">
      <c r="A100" s="58">
        <f>+'C Liability Recon'!A92</f>
        <v>204</v>
      </c>
      <c r="B100" s="59" t="str">
        <f>+'C Liability Recon'!B92</f>
        <v>College of William and Mary</v>
      </c>
      <c r="C100" s="76">
        <v>2.2005933473778133E-2</v>
      </c>
      <c r="D100" s="16">
        <v>28583605</v>
      </c>
      <c r="E100" s="77">
        <v>0</v>
      </c>
      <c r="F100" s="77">
        <v>0</v>
      </c>
      <c r="G100" s="77">
        <v>0</v>
      </c>
      <c r="H100" s="77">
        <v>1029464</v>
      </c>
      <c r="I100" s="77">
        <v>1029464</v>
      </c>
      <c r="J100" s="77"/>
      <c r="K100" s="77">
        <v>1149674</v>
      </c>
      <c r="L100" s="77">
        <v>0</v>
      </c>
      <c r="M100" s="77">
        <v>6059751</v>
      </c>
      <c r="N100" s="77">
        <v>0</v>
      </c>
      <c r="O100" s="77">
        <v>7209425</v>
      </c>
      <c r="P100" s="77"/>
      <c r="Q100" s="77">
        <v>2280677</v>
      </c>
      <c r="R100" s="77"/>
      <c r="S100" s="77">
        <v>189588</v>
      </c>
      <c r="T100" s="77"/>
      <c r="U100" s="77">
        <v>2470265</v>
      </c>
    </row>
    <row r="101" spans="1:21" ht="15" x14ac:dyDescent="0.25">
      <c r="A101" s="58">
        <f>+'C Liability Recon'!A93</f>
        <v>206</v>
      </c>
      <c r="B101" s="59" t="str">
        <f>+'C Liability Recon'!B93</f>
        <v>VCU Health System Authority</v>
      </c>
      <c r="C101" s="76">
        <v>4.7453101986761883E-3</v>
      </c>
      <c r="D101" s="16">
        <v>6163705</v>
      </c>
      <c r="E101" s="77">
        <v>0</v>
      </c>
      <c r="F101" s="77">
        <v>0</v>
      </c>
      <c r="G101" s="77">
        <v>0</v>
      </c>
      <c r="H101" s="77">
        <v>0</v>
      </c>
      <c r="I101" s="77">
        <v>0</v>
      </c>
      <c r="J101" s="77"/>
      <c r="K101" s="77">
        <v>247913</v>
      </c>
      <c r="L101" s="77">
        <v>0</v>
      </c>
      <c r="M101" s="77">
        <v>1306711</v>
      </c>
      <c r="N101" s="77">
        <v>650183</v>
      </c>
      <c r="O101" s="77">
        <v>2204807</v>
      </c>
      <c r="P101" s="77"/>
      <c r="Q101" s="77">
        <v>491800</v>
      </c>
      <c r="R101" s="77"/>
      <c r="S101" s="77">
        <v>-119739</v>
      </c>
      <c r="T101" s="77"/>
      <c r="U101" s="77">
        <v>372061</v>
      </c>
    </row>
    <row r="102" spans="1:21" ht="15" x14ac:dyDescent="0.25">
      <c r="A102" s="58">
        <f>+'C Liability Recon'!A94</f>
        <v>207</v>
      </c>
      <c r="B102" s="59" t="str">
        <f>+'C Liability Recon'!B94</f>
        <v>University of Virginia</v>
      </c>
      <c r="C102" s="76">
        <v>0</v>
      </c>
      <c r="D102" s="16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/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/>
      <c r="Q102" s="77">
        <v>0</v>
      </c>
      <c r="R102" s="77"/>
      <c r="S102" s="77">
        <v>0</v>
      </c>
      <c r="T102" s="77"/>
      <c r="U102" s="77">
        <v>0</v>
      </c>
    </row>
    <row r="103" spans="1:21" ht="15" x14ac:dyDescent="0.25">
      <c r="A103" s="58">
        <f>+'C Liability Recon'!A95</f>
        <v>208</v>
      </c>
      <c r="B103" s="59" t="str">
        <f>+'C Liability Recon'!B95</f>
        <v>VPI &amp; State University</v>
      </c>
      <c r="C103" s="76">
        <v>7.3547115915441483E-2</v>
      </c>
      <c r="D103" s="16">
        <v>95530677</v>
      </c>
      <c r="E103" s="77">
        <v>0</v>
      </c>
      <c r="F103" s="77">
        <v>0</v>
      </c>
      <c r="G103" s="77">
        <v>0</v>
      </c>
      <c r="H103" s="77">
        <v>1675315</v>
      </c>
      <c r="I103" s="77">
        <v>1675315</v>
      </c>
      <c r="J103" s="77"/>
      <c r="K103" s="77">
        <v>3842381</v>
      </c>
      <c r="L103" s="77">
        <v>0</v>
      </c>
      <c r="M103" s="77">
        <v>20252593</v>
      </c>
      <c r="N103" s="77">
        <v>0</v>
      </c>
      <c r="O103" s="77">
        <v>24094974</v>
      </c>
      <c r="P103" s="77"/>
      <c r="Q103" s="77">
        <v>7622363</v>
      </c>
      <c r="R103" s="77"/>
      <c r="S103" s="77">
        <v>308529</v>
      </c>
      <c r="T103" s="77"/>
      <c r="U103" s="77">
        <v>7930892</v>
      </c>
    </row>
    <row r="104" spans="1:21" ht="15" x14ac:dyDescent="0.25">
      <c r="A104" s="58">
        <f>+'C Liability Recon'!A96</f>
        <v>209</v>
      </c>
      <c r="B104" s="59" t="str">
        <f>+'C Liability Recon'!B96</f>
        <v xml:space="preserve">UVA Medical Center            </v>
      </c>
      <c r="C104" s="76">
        <v>0</v>
      </c>
      <c r="D104" s="16">
        <v>0</v>
      </c>
      <c r="E104" s="77">
        <v>0</v>
      </c>
      <c r="F104" s="77">
        <v>0</v>
      </c>
      <c r="G104" s="77">
        <v>0</v>
      </c>
      <c r="H104" s="77">
        <v>0</v>
      </c>
      <c r="I104" s="77">
        <v>0</v>
      </c>
      <c r="J104" s="77"/>
      <c r="K104" s="77">
        <v>0</v>
      </c>
      <c r="L104" s="77">
        <v>0</v>
      </c>
      <c r="M104" s="77">
        <v>0</v>
      </c>
      <c r="N104" s="77">
        <v>0</v>
      </c>
      <c r="O104" s="77">
        <v>0</v>
      </c>
      <c r="P104" s="77"/>
      <c r="Q104" s="77">
        <v>0</v>
      </c>
      <c r="R104" s="77"/>
      <c r="S104" s="77">
        <v>0</v>
      </c>
      <c r="T104" s="77"/>
      <c r="U104" s="77">
        <v>0</v>
      </c>
    </row>
    <row r="105" spans="1:21" ht="15" x14ac:dyDescent="0.25">
      <c r="A105" s="58">
        <f>+'C Liability Recon'!A97</f>
        <v>211</v>
      </c>
      <c r="B105" s="59" t="str">
        <f>+'C Liability Recon'!B97</f>
        <v>Virginia Military Institute</v>
      </c>
      <c r="C105" s="76">
        <v>6.4018240359037222E-3</v>
      </c>
      <c r="D105" s="16">
        <v>8315358</v>
      </c>
      <c r="E105" s="77">
        <v>0</v>
      </c>
      <c r="F105" s="77">
        <v>0</v>
      </c>
      <c r="G105" s="77">
        <v>0</v>
      </c>
      <c r="H105" s="77">
        <v>235850</v>
      </c>
      <c r="I105" s="77">
        <v>235850</v>
      </c>
      <c r="J105" s="77"/>
      <c r="K105" s="77">
        <v>334456</v>
      </c>
      <c r="L105" s="77">
        <v>0</v>
      </c>
      <c r="M105" s="77">
        <v>1762864</v>
      </c>
      <c r="N105" s="77">
        <v>0</v>
      </c>
      <c r="O105" s="77">
        <v>2097320</v>
      </c>
      <c r="P105" s="77"/>
      <c r="Q105" s="77">
        <v>663480</v>
      </c>
      <c r="R105" s="77"/>
      <c r="S105" s="77">
        <v>43435</v>
      </c>
      <c r="T105" s="77"/>
      <c r="U105" s="77">
        <v>706915</v>
      </c>
    </row>
    <row r="106" spans="1:21" ht="15" x14ac:dyDescent="0.25">
      <c r="A106" s="58">
        <f>+'C Liability Recon'!A98</f>
        <v>212</v>
      </c>
      <c r="B106" s="59" t="str">
        <f>+'C Liability Recon'!B98</f>
        <v>Virginia State University</v>
      </c>
      <c r="C106" s="76">
        <v>6.6732595566842143E-3</v>
      </c>
      <c r="D106" s="16">
        <v>8667927</v>
      </c>
      <c r="E106" s="77">
        <v>0</v>
      </c>
      <c r="F106" s="77">
        <v>0</v>
      </c>
      <c r="G106" s="77">
        <v>0</v>
      </c>
      <c r="H106" s="77">
        <v>0</v>
      </c>
      <c r="I106" s="77">
        <v>0</v>
      </c>
      <c r="J106" s="77"/>
      <c r="K106" s="77">
        <v>348636</v>
      </c>
      <c r="L106" s="77">
        <v>0</v>
      </c>
      <c r="M106" s="77">
        <v>1837609</v>
      </c>
      <c r="N106" s="77">
        <v>146020</v>
      </c>
      <c r="O106" s="77">
        <v>2332265</v>
      </c>
      <c r="P106" s="77"/>
      <c r="Q106" s="77">
        <v>691611</v>
      </c>
      <c r="R106" s="77"/>
      <c r="S106" s="77">
        <v>-26891</v>
      </c>
      <c r="T106" s="77"/>
      <c r="U106" s="77">
        <v>664720</v>
      </c>
    </row>
    <row r="107" spans="1:21" ht="15" x14ac:dyDescent="0.25">
      <c r="A107" s="58">
        <f>+'C Liability Recon'!A99</f>
        <v>213</v>
      </c>
      <c r="B107" s="59" t="str">
        <f>+'C Liability Recon'!B99</f>
        <v>Norfolk State University</v>
      </c>
      <c r="C107" s="76">
        <v>8.3952776544638143E-3</v>
      </c>
      <c r="D107" s="16">
        <v>10904664</v>
      </c>
      <c r="E107" s="77">
        <v>0</v>
      </c>
      <c r="F107" s="77">
        <v>0</v>
      </c>
      <c r="G107" s="77">
        <v>0</v>
      </c>
      <c r="H107" s="77">
        <v>0</v>
      </c>
      <c r="I107" s="77">
        <v>0</v>
      </c>
      <c r="J107" s="77"/>
      <c r="K107" s="77">
        <v>438601</v>
      </c>
      <c r="L107" s="77">
        <v>0</v>
      </c>
      <c r="M107" s="77">
        <v>2311799</v>
      </c>
      <c r="N107" s="77">
        <v>67749</v>
      </c>
      <c r="O107" s="77">
        <v>2818149</v>
      </c>
      <c r="P107" s="77"/>
      <c r="Q107" s="77">
        <v>870080</v>
      </c>
      <c r="R107" s="77"/>
      <c r="S107" s="77">
        <v>-12477</v>
      </c>
      <c r="T107" s="77"/>
      <c r="U107" s="77">
        <v>857603</v>
      </c>
    </row>
    <row r="108" spans="1:21" ht="15" x14ac:dyDescent="0.25">
      <c r="A108" s="58">
        <f>+'C Liability Recon'!A100</f>
        <v>214</v>
      </c>
      <c r="B108" s="59" t="str">
        <f>+'C Liability Recon'!B100</f>
        <v xml:space="preserve">Longwood University           </v>
      </c>
      <c r="C108" s="76">
        <v>8.5216901970772731E-3</v>
      </c>
      <c r="D108" s="16">
        <v>11068861</v>
      </c>
      <c r="E108" s="77">
        <v>0</v>
      </c>
      <c r="F108" s="77">
        <v>0</v>
      </c>
      <c r="G108" s="77">
        <v>0</v>
      </c>
      <c r="H108" s="77">
        <v>105519</v>
      </c>
      <c r="I108" s="77">
        <v>105519</v>
      </c>
      <c r="J108" s="77"/>
      <c r="K108" s="77">
        <v>445206</v>
      </c>
      <c r="L108" s="77">
        <v>0</v>
      </c>
      <c r="M108" s="77">
        <v>2346609</v>
      </c>
      <c r="N108" s="77">
        <v>0</v>
      </c>
      <c r="O108" s="77">
        <v>2791815</v>
      </c>
      <c r="P108" s="77"/>
      <c r="Q108" s="77">
        <v>883181</v>
      </c>
      <c r="R108" s="77"/>
      <c r="S108" s="77">
        <v>19433</v>
      </c>
      <c r="T108" s="77"/>
      <c r="U108" s="77">
        <v>902614</v>
      </c>
    </row>
    <row r="109" spans="1:21" ht="15" x14ac:dyDescent="0.25">
      <c r="A109" s="58">
        <f>+'C Liability Recon'!A101</f>
        <v>215</v>
      </c>
      <c r="B109" s="59" t="str">
        <f>+'C Liability Recon'!B101</f>
        <v xml:space="preserve">University of Mary Washington </v>
      </c>
      <c r="C109" s="76">
        <v>7.4095829286203807E-3</v>
      </c>
      <c r="D109" s="16">
        <v>9624340</v>
      </c>
      <c r="E109" s="77">
        <v>0</v>
      </c>
      <c r="F109" s="77">
        <v>0</v>
      </c>
      <c r="G109" s="77">
        <v>0</v>
      </c>
      <c r="H109" s="77">
        <v>309717</v>
      </c>
      <c r="I109" s="77">
        <v>309717</v>
      </c>
      <c r="J109" s="77"/>
      <c r="K109" s="77">
        <v>387105</v>
      </c>
      <c r="L109" s="77">
        <v>0</v>
      </c>
      <c r="M109" s="77">
        <v>2040369</v>
      </c>
      <c r="N109" s="77">
        <v>0</v>
      </c>
      <c r="O109" s="77">
        <v>2427474</v>
      </c>
      <c r="P109" s="77"/>
      <c r="Q109" s="77">
        <v>767923</v>
      </c>
      <c r="R109" s="77"/>
      <c r="S109" s="77">
        <v>57038</v>
      </c>
      <c r="T109" s="77"/>
      <c r="U109" s="77">
        <v>824961</v>
      </c>
    </row>
    <row r="110" spans="1:21" ht="15" x14ac:dyDescent="0.25">
      <c r="A110" s="58">
        <f>+'C Liability Recon'!A102</f>
        <v>216</v>
      </c>
      <c r="B110" s="59" t="str">
        <f>+'C Liability Recon'!B102</f>
        <v>James Madison University</v>
      </c>
      <c r="C110" s="76">
        <v>3.4163168930716553E-2</v>
      </c>
      <c r="D110" s="16">
        <v>44374693</v>
      </c>
      <c r="E110" s="77">
        <v>0</v>
      </c>
      <c r="F110" s="77">
        <v>0</v>
      </c>
      <c r="G110" s="77">
        <v>0</v>
      </c>
      <c r="H110" s="77">
        <v>1331499</v>
      </c>
      <c r="I110" s="77">
        <v>1331499</v>
      </c>
      <c r="J110" s="77"/>
      <c r="K110" s="77">
        <v>1784814</v>
      </c>
      <c r="L110" s="77">
        <v>0</v>
      </c>
      <c r="M110" s="77">
        <v>9407476</v>
      </c>
      <c r="N110" s="77">
        <v>0</v>
      </c>
      <c r="O110" s="77">
        <v>11192290</v>
      </c>
      <c r="P110" s="77"/>
      <c r="Q110" s="77">
        <v>3540643</v>
      </c>
      <c r="R110" s="77"/>
      <c r="S110" s="77">
        <v>245212</v>
      </c>
      <c r="T110" s="77"/>
      <c r="U110" s="77">
        <v>3785855</v>
      </c>
    </row>
    <row r="111" spans="1:21" ht="15" x14ac:dyDescent="0.25">
      <c r="A111" s="58">
        <f>+'C Liability Recon'!A103</f>
        <v>217</v>
      </c>
      <c r="B111" s="59" t="str">
        <f>+'C Liability Recon'!B103</f>
        <v>Radford University</v>
      </c>
      <c r="C111" s="76">
        <v>1.4528735296163033E-2</v>
      </c>
      <c r="D111" s="16">
        <v>18871439</v>
      </c>
      <c r="E111" s="77">
        <v>0</v>
      </c>
      <c r="F111" s="77">
        <v>0</v>
      </c>
      <c r="G111" s="77">
        <v>0</v>
      </c>
      <c r="H111" s="77">
        <v>538989</v>
      </c>
      <c r="I111" s="77">
        <v>538989</v>
      </c>
      <c r="J111" s="77"/>
      <c r="K111" s="77">
        <v>759036</v>
      </c>
      <c r="L111" s="77">
        <v>0</v>
      </c>
      <c r="M111" s="77">
        <v>4000763</v>
      </c>
      <c r="N111" s="77">
        <v>0</v>
      </c>
      <c r="O111" s="77">
        <v>4759799</v>
      </c>
      <c r="P111" s="77"/>
      <c r="Q111" s="77">
        <v>1505746</v>
      </c>
      <c r="R111" s="77"/>
      <c r="S111" s="77">
        <v>99261</v>
      </c>
      <c r="T111" s="77"/>
      <c r="U111" s="77">
        <v>1605007</v>
      </c>
    </row>
    <row r="112" spans="1:21" ht="15" x14ac:dyDescent="0.25">
      <c r="A112" s="58">
        <f>+'C Liability Recon'!A104</f>
        <v>218</v>
      </c>
      <c r="B112" s="59" t="str">
        <f>+'C Liability Recon'!B104</f>
        <v xml:space="preserve">Va Sch for Deaf/Blind         </v>
      </c>
      <c r="C112" s="76">
        <v>1.5606431525161332E-3</v>
      </c>
      <c r="D112" s="16">
        <v>2027126</v>
      </c>
      <c r="E112" s="77">
        <v>0</v>
      </c>
      <c r="F112" s="77">
        <v>0</v>
      </c>
      <c r="G112" s="77">
        <v>0</v>
      </c>
      <c r="H112" s="77">
        <v>0</v>
      </c>
      <c r="I112" s="77">
        <v>0</v>
      </c>
      <c r="J112" s="77"/>
      <c r="K112" s="77">
        <v>81534</v>
      </c>
      <c r="L112" s="77">
        <v>0</v>
      </c>
      <c r="M112" s="77">
        <v>429753</v>
      </c>
      <c r="N112" s="77">
        <v>67841</v>
      </c>
      <c r="O112" s="77">
        <v>579128</v>
      </c>
      <c r="P112" s="77"/>
      <c r="Q112" s="77">
        <v>161744</v>
      </c>
      <c r="R112" s="77"/>
      <c r="S112" s="77">
        <v>-12494</v>
      </c>
      <c r="T112" s="77"/>
      <c r="U112" s="77">
        <v>149250</v>
      </c>
    </row>
    <row r="113" spans="1:21" ht="15" x14ac:dyDescent="0.25">
      <c r="A113" s="58">
        <f>+'C Liability Recon'!A105</f>
        <v>219</v>
      </c>
      <c r="B113" s="59" t="str">
        <f>+'C Liability Recon'!B105</f>
        <v>Va Sch for Deaf/Blind-Hampton</v>
      </c>
      <c r="C113" s="76">
        <v>0</v>
      </c>
      <c r="D113" s="16">
        <v>0</v>
      </c>
      <c r="E113" s="77">
        <v>0</v>
      </c>
      <c r="F113" s="77">
        <v>0</v>
      </c>
      <c r="G113" s="77">
        <v>0</v>
      </c>
      <c r="H113" s="77">
        <v>0</v>
      </c>
      <c r="I113" s="77">
        <v>0</v>
      </c>
      <c r="J113" s="77"/>
      <c r="K113" s="77">
        <v>0</v>
      </c>
      <c r="L113" s="77">
        <v>0</v>
      </c>
      <c r="M113" s="77">
        <v>0</v>
      </c>
      <c r="N113" s="77">
        <v>0</v>
      </c>
      <c r="O113" s="77">
        <v>0</v>
      </c>
      <c r="P113" s="77"/>
      <c r="Q113" s="77">
        <v>0</v>
      </c>
      <c r="R113" s="77"/>
      <c r="S113" s="77">
        <v>0</v>
      </c>
      <c r="T113" s="77"/>
      <c r="U113" s="77">
        <v>0</v>
      </c>
    </row>
    <row r="114" spans="1:21" ht="15" x14ac:dyDescent="0.25">
      <c r="A114" s="58">
        <f>+'C Liability Recon'!A106</f>
        <v>220</v>
      </c>
      <c r="B114" s="59" t="str">
        <f>+'C Liability Recon'!B106</f>
        <v xml:space="preserve">Melchers-Monroe Memorials     </v>
      </c>
      <c r="C114" s="76">
        <v>0</v>
      </c>
      <c r="D114" s="16">
        <v>0</v>
      </c>
      <c r="E114" s="77">
        <v>0</v>
      </c>
      <c r="F114" s="77">
        <v>0</v>
      </c>
      <c r="G114" s="77">
        <v>0</v>
      </c>
      <c r="H114" s="77">
        <v>0</v>
      </c>
      <c r="I114" s="77">
        <v>0</v>
      </c>
      <c r="J114" s="77"/>
      <c r="K114" s="77">
        <v>0</v>
      </c>
      <c r="L114" s="77">
        <v>0</v>
      </c>
      <c r="M114" s="77">
        <v>0</v>
      </c>
      <c r="N114" s="77">
        <v>0</v>
      </c>
      <c r="O114" s="77">
        <v>0</v>
      </c>
      <c r="P114" s="77"/>
      <c r="Q114" s="77">
        <v>0</v>
      </c>
      <c r="R114" s="77"/>
      <c r="S114" s="77">
        <v>0</v>
      </c>
      <c r="T114" s="77"/>
      <c r="U114" s="77">
        <v>0</v>
      </c>
    </row>
    <row r="115" spans="1:21" ht="15" x14ac:dyDescent="0.25">
      <c r="A115" s="58">
        <f>+'C Liability Recon'!A107</f>
        <v>221</v>
      </c>
      <c r="B115" s="59" t="str">
        <f>+'C Liability Recon'!B107</f>
        <v>Old Dominion University</v>
      </c>
      <c r="C115" s="76">
        <v>2.5047384894889866E-2</v>
      </c>
      <c r="D115" s="16">
        <v>32534160</v>
      </c>
      <c r="E115" s="77">
        <v>0</v>
      </c>
      <c r="F115" s="77">
        <v>0</v>
      </c>
      <c r="G115" s="77">
        <v>0</v>
      </c>
      <c r="H115" s="77">
        <v>864521</v>
      </c>
      <c r="I115" s="77">
        <v>864521</v>
      </c>
      <c r="J115" s="77"/>
      <c r="K115" s="77">
        <v>1308571</v>
      </c>
      <c r="L115" s="77">
        <v>0</v>
      </c>
      <c r="M115" s="77">
        <v>6897272</v>
      </c>
      <c r="N115" s="77">
        <v>0</v>
      </c>
      <c r="O115" s="77">
        <v>8205843</v>
      </c>
      <c r="P115" s="77"/>
      <c r="Q115" s="77">
        <v>2595890</v>
      </c>
      <c r="R115" s="77"/>
      <c r="S115" s="77">
        <v>159212</v>
      </c>
      <c r="T115" s="77"/>
      <c r="U115" s="77">
        <v>2755102</v>
      </c>
    </row>
    <row r="116" spans="1:21" ht="15" x14ac:dyDescent="0.25">
      <c r="A116" s="58">
        <f>+'C Liability Recon'!A108</f>
        <v>222</v>
      </c>
      <c r="B116" s="59" t="str">
        <f>+'C Liability Recon'!B108</f>
        <v>Dept of Professional &amp; Occ Reg</v>
      </c>
      <c r="C116" s="76">
        <v>1.8295522346170831E-3</v>
      </c>
      <c r="D116" s="16">
        <v>2376414</v>
      </c>
      <c r="E116" s="77">
        <v>0</v>
      </c>
      <c r="F116" s="77">
        <v>0</v>
      </c>
      <c r="G116" s="77">
        <v>0</v>
      </c>
      <c r="H116" s="77">
        <v>16769</v>
      </c>
      <c r="I116" s="77">
        <v>16769</v>
      </c>
      <c r="J116" s="77"/>
      <c r="K116" s="77">
        <v>95583</v>
      </c>
      <c r="L116" s="77">
        <v>0</v>
      </c>
      <c r="M116" s="77">
        <v>503802</v>
      </c>
      <c r="N116" s="77">
        <v>0</v>
      </c>
      <c r="O116" s="77">
        <v>599385</v>
      </c>
      <c r="P116" s="77"/>
      <c r="Q116" s="77">
        <v>189613</v>
      </c>
      <c r="R116" s="77"/>
      <c r="S116" s="77">
        <v>3088</v>
      </c>
      <c r="T116" s="77"/>
      <c r="U116" s="77">
        <v>192701</v>
      </c>
    </row>
    <row r="117" spans="1:21" ht="15" x14ac:dyDescent="0.25">
      <c r="A117" s="58">
        <f>+'C Liability Recon'!A109</f>
        <v>223</v>
      </c>
      <c r="B117" s="59" t="str">
        <f>+'C Liability Recon'!B109</f>
        <v>Dept of Health Professions</v>
      </c>
      <c r="C117" s="76">
        <v>2.1661266896392463E-3</v>
      </c>
      <c r="D117" s="16">
        <v>2813592</v>
      </c>
      <c r="E117" s="77">
        <v>0</v>
      </c>
      <c r="F117" s="77">
        <v>0</v>
      </c>
      <c r="G117" s="77">
        <v>0</v>
      </c>
      <c r="H117" s="77">
        <v>58002</v>
      </c>
      <c r="I117" s="77">
        <v>58002</v>
      </c>
      <c r="J117" s="77"/>
      <c r="K117" s="77">
        <v>113167</v>
      </c>
      <c r="L117" s="77">
        <v>0</v>
      </c>
      <c r="M117" s="77">
        <v>596484</v>
      </c>
      <c r="N117" s="77">
        <v>0</v>
      </c>
      <c r="O117" s="77">
        <v>709651</v>
      </c>
      <c r="P117" s="77"/>
      <c r="Q117" s="77">
        <v>224496</v>
      </c>
      <c r="R117" s="77"/>
      <c r="S117" s="77">
        <v>10682</v>
      </c>
      <c r="T117" s="77"/>
      <c r="U117" s="77">
        <v>235178</v>
      </c>
    </row>
    <row r="118" spans="1:21" ht="15" x14ac:dyDescent="0.25">
      <c r="A118" s="58">
        <f>+'C Liability Recon'!A110</f>
        <v>226</v>
      </c>
      <c r="B118" s="59" t="str">
        <f>+'C Liability Recon'!B110</f>
        <v>Board of Accountancy</v>
      </c>
      <c r="C118" s="76">
        <v>1.3501361561519626E-4</v>
      </c>
      <c r="D118" s="16">
        <v>175370</v>
      </c>
      <c r="E118" s="77">
        <v>0</v>
      </c>
      <c r="F118" s="77">
        <v>0</v>
      </c>
      <c r="G118" s="77">
        <v>0</v>
      </c>
      <c r="H118" s="77">
        <v>36753</v>
      </c>
      <c r="I118" s="77">
        <v>36753</v>
      </c>
      <c r="J118" s="77"/>
      <c r="K118" s="77">
        <v>7054</v>
      </c>
      <c r="L118" s="77">
        <v>0</v>
      </c>
      <c r="M118" s="77">
        <v>37179</v>
      </c>
      <c r="N118" s="77">
        <v>0</v>
      </c>
      <c r="O118" s="77">
        <v>44233</v>
      </c>
      <c r="P118" s="77"/>
      <c r="Q118" s="77">
        <v>13993</v>
      </c>
      <c r="R118" s="77"/>
      <c r="S118" s="77">
        <v>6768</v>
      </c>
      <c r="T118" s="77"/>
      <c r="U118" s="77">
        <v>20761</v>
      </c>
    </row>
    <row r="119" spans="1:21" ht="15" x14ac:dyDescent="0.25">
      <c r="A119" s="58">
        <f>+'C Liability Recon'!A111</f>
        <v>229</v>
      </c>
      <c r="B119" s="59" t="str">
        <f>+'C Liability Recon'!B111</f>
        <v xml:space="preserve">Coop Ext &amp; Agric Exp Station  </v>
      </c>
      <c r="C119" s="76">
        <v>9.8138291145910481E-3</v>
      </c>
      <c r="D119" s="16">
        <v>12747226</v>
      </c>
      <c r="E119" s="77">
        <v>0</v>
      </c>
      <c r="F119" s="77">
        <v>0</v>
      </c>
      <c r="G119" s="77">
        <v>0</v>
      </c>
      <c r="H119" s="77">
        <v>0</v>
      </c>
      <c r="I119" s="77">
        <v>0</v>
      </c>
      <c r="J119" s="77"/>
      <c r="K119" s="77">
        <v>512712</v>
      </c>
      <c r="L119" s="77">
        <v>0</v>
      </c>
      <c r="M119" s="77">
        <v>2702424</v>
      </c>
      <c r="N119" s="77">
        <v>350917</v>
      </c>
      <c r="O119" s="77">
        <v>3566053</v>
      </c>
      <c r="P119" s="77"/>
      <c r="Q119" s="77">
        <v>1017097</v>
      </c>
      <c r="R119" s="77"/>
      <c r="S119" s="77">
        <v>-64626</v>
      </c>
      <c r="T119" s="77"/>
      <c r="U119" s="77">
        <v>952471</v>
      </c>
    </row>
    <row r="120" spans="1:21" ht="15" x14ac:dyDescent="0.25">
      <c r="A120" s="58">
        <f>+'C Liability Recon'!A112</f>
        <v>230</v>
      </c>
      <c r="B120" s="59" t="str">
        <f>+'C Liability Recon'!B112</f>
        <v>VPI &amp; SU Research Department</v>
      </c>
      <c r="C120" s="76">
        <v>0</v>
      </c>
      <c r="D120" s="16">
        <v>0</v>
      </c>
      <c r="E120" s="77">
        <v>0</v>
      </c>
      <c r="F120" s="77">
        <v>0</v>
      </c>
      <c r="G120" s="77">
        <v>0</v>
      </c>
      <c r="H120" s="77">
        <v>0</v>
      </c>
      <c r="I120" s="77">
        <v>0</v>
      </c>
      <c r="J120" s="77"/>
      <c r="K120" s="77">
        <v>0</v>
      </c>
      <c r="L120" s="77">
        <v>0</v>
      </c>
      <c r="M120" s="77">
        <v>0</v>
      </c>
      <c r="N120" s="77">
        <v>0</v>
      </c>
      <c r="O120" s="77">
        <v>0</v>
      </c>
      <c r="P120" s="77"/>
      <c r="Q120" s="77">
        <v>0</v>
      </c>
      <c r="R120" s="77"/>
      <c r="S120" s="77">
        <v>0</v>
      </c>
      <c r="T120" s="77"/>
      <c r="U120" s="77">
        <v>0</v>
      </c>
    </row>
    <row r="121" spans="1:21" ht="15" x14ac:dyDescent="0.25">
      <c r="A121" s="58">
        <f>+'C Liability Recon'!A113</f>
        <v>231</v>
      </c>
      <c r="B121" s="59" t="str">
        <f>+'C Liability Recon'!B113</f>
        <v>VPI &amp; SU Extension Department</v>
      </c>
      <c r="C121" s="76">
        <v>0</v>
      </c>
      <c r="D121" s="16">
        <v>0</v>
      </c>
      <c r="E121" s="77">
        <v>0</v>
      </c>
      <c r="F121" s="77">
        <v>0</v>
      </c>
      <c r="G121" s="77">
        <v>0</v>
      </c>
      <c r="H121" s="77">
        <v>0</v>
      </c>
      <c r="I121" s="77">
        <v>0</v>
      </c>
      <c r="J121" s="77"/>
      <c r="K121" s="77">
        <v>0</v>
      </c>
      <c r="L121" s="77">
        <v>0</v>
      </c>
      <c r="M121" s="77">
        <v>0</v>
      </c>
      <c r="N121" s="77">
        <v>0</v>
      </c>
      <c r="O121" s="77">
        <v>0</v>
      </c>
      <c r="P121" s="77"/>
      <c r="Q121" s="77">
        <v>0</v>
      </c>
      <c r="R121" s="77"/>
      <c r="S121" s="77">
        <v>0</v>
      </c>
      <c r="T121" s="77"/>
      <c r="U121" s="77">
        <v>0</v>
      </c>
    </row>
    <row r="122" spans="1:21" ht="15" x14ac:dyDescent="0.25">
      <c r="A122" s="58">
        <f>+'C Liability Recon'!A114</f>
        <v>232</v>
      </c>
      <c r="B122" s="59" t="str">
        <f>+'C Liability Recon'!B114</f>
        <v>Dept of Minority Bus Enterpris</v>
      </c>
      <c r="C122" s="76">
        <v>0</v>
      </c>
      <c r="D122" s="16">
        <v>0</v>
      </c>
      <c r="E122" s="77">
        <v>0</v>
      </c>
      <c r="F122" s="77">
        <v>0</v>
      </c>
      <c r="G122" s="77">
        <v>0</v>
      </c>
      <c r="H122" s="77">
        <v>0</v>
      </c>
      <c r="I122" s="77">
        <v>0</v>
      </c>
      <c r="J122" s="77"/>
      <c r="K122" s="77">
        <v>0</v>
      </c>
      <c r="L122" s="77">
        <v>0</v>
      </c>
      <c r="M122" s="77">
        <v>0</v>
      </c>
      <c r="N122" s="77">
        <v>0</v>
      </c>
      <c r="O122" s="77">
        <v>0</v>
      </c>
      <c r="P122" s="77"/>
      <c r="Q122" s="77">
        <v>0</v>
      </c>
      <c r="R122" s="77"/>
      <c r="S122" s="77">
        <v>0</v>
      </c>
      <c r="T122" s="77"/>
      <c r="U122" s="77">
        <v>0</v>
      </c>
    </row>
    <row r="123" spans="1:21" ht="15" x14ac:dyDescent="0.25">
      <c r="A123" s="58">
        <f>+'C Liability Recon'!A115</f>
        <v>233</v>
      </c>
      <c r="B123" s="59" t="str">
        <f>+'C Liability Recon'!B115</f>
        <v xml:space="preserve">Board of Bar Examiners        </v>
      </c>
      <c r="C123" s="76">
        <v>9.3664268024078629E-5</v>
      </c>
      <c r="D123" s="16">
        <v>121661</v>
      </c>
      <c r="E123" s="77">
        <v>0</v>
      </c>
      <c r="F123" s="77">
        <v>0</v>
      </c>
      <c r="G123" s="77">
        <v>0</v>
      </c>
      <c r="H123" s="77">
        <v>118</v>
      </c>
      <c r="I123" s="77">
        <v>118</v>
      </c>
      <c r="J123" s="77"/>
      <c r="K123" s="77">
        <v>4893</v>
      </c>
      <c r="L123" s="77">
        <v>0</v>
      </c>
      <c r="M123" s="77">
        <v>25792</v>
      </c>
      <c r="N123" s="77">
        <v>0</v>
      </c>
      <c r="O123" s="77">
        <v>30685</v>
      </c>
      <c r="P123" s="77"/>
      <c r="Q123" s="77">
        <v>9707</v>
      </c>
      <c r="R123" s="77"/>
      <c r="S123" s="77">
        <v>22</v>
      </c>
      <c r="T123" s="77"/>
      <c r="U123" s="77">
        <v>9729</v>
      </c>
    </row>
    <row r="124" spans="1:21" ht="15" x14ac:dyDescent="0.25">
      <c r="A124" s="58">
        <f>+'C Liability Recon'!A116</f>
        <v>234</v>
      </c>
      <c r="B124" s="59" t="str">
        <f>+'C Liability Recon'!B116</f>
        <v>Cooper Ext &amp; Agric Res Service</v>
      </c>
      <c r="C124" s="76">
        <v>7.9435820351922361E-4</v>
      </c>
      <c r="D124" s="16">
        <v>1031795</v>
      </c>
      <c r="E124" s="77">
        <v>0</v>
      </c>
      <c r="F124" s="77">
        <v>0</v>
      </c>
      <c r="G124" s="77">
        <v>0</v>
      </c>
      <c r="H124" s="77">
        <v>0</v>
      </c>
      <c r="I124" s="77">
        <v>0</v>
      </c>
      <c r="J124" s="77"/>
      <c r="K124" s="77">
        <v>41500</v>
      </c>
      <c r="L124" s="77">
        <v>0</v>
      </c>
      <c r="M124" s="77">
        <v>218742</v>
      </c>
      <c r="N124" s="77">
        <v>17020</v>
      </c>
      <c r="O124" s="77">
        <v>277262</v>
      </c>
      <c r="P124" s="77"/>
      <c r="Q124" s="77">
        <v>82327</v>
      </c>
      <c r="R124" s="77"/>
      <c r="S124" s="77">
        <v>-3135</v>
      </c>
      <c r="T124" s="77"/>
      <c r="U124" s="77">
        <v>79192</v>
      </c>
    </row>
    <row r="125" spans="1:21" ht="15" x14ac:dyDescent="0.25">
      <c r="A125" s="58">
        <f>+'C Liability Recon'!A117</f>
        <v>236</v>
      </c>
      <c r="B125" s="59" t="str">
        <f>+'C Liability Recon'!B117</f>
        <v>Virginia Commonwealth Univ</v>
      </c>
      <c r="C125" s="76">
        <v>6.4785456456360899E-2</v>
      </c>
      <c r="D125" s="16">
        <v>84150119</v>
      </c>
      <c r="E125" s="77">
        <v>0</v>
      </c>
      <c r="F125" s="77">
        <v>0</v>
      </c>
      <c r="G125" s="77">
        <v>0</v>
      </c>
      <c r="H125" s="77">
        <v>1297741</v>
      </c>
      <c r="I125" s="77">
        <v>1297741</v>
      </c>
      <c r="J125" s="77"/>
      <c r="K125" s="77">
        <v>3384639</v>
      </c>
      <c r="L125" s="77">
        <v>0</v>
      </c>
      <c r="M125" s="77">
        <v>17839904</v>
      </c>
      <c r="N125" s="77">
        <v>0</v>
      </c>
      <c r="O125" s="77">
        <v>21224543</v>
      </c>
      <c r="P125" s="77"/>
      <c r="Q125" s="77">
        <v>6714312</v>
      </c>
      <c r="R125" s="77"/>
      <c r="S125" s="77">
        <v>238995</v>
      </c>
      <c r="T125" s="77"/>
      <c r="U125" s="77">
        <v>6953307</v>
      </c>
    </row>
    <row r="126" spans="1:21" ht="15" x14ac:dyDescent="0.25">
      <c r="A126" s="58">
        <f>+'C Liability Recon'!A118</f>
        <v>238</v>
      </c>
      <c r="B126" s="59" t="str">
        <f>+'C Liability Recon'!B118</f>
        <v>Virginia Museum of Fine Arts</v>
      </c>
      <c r="C126" s="76">
        <v>1.9537130562250434E-3</v>
      </c>
      <c r="D126" s="16">
        <v>2537687</v>
      </c>
      <c r="E126" s="77">
        <v>0</v>
      </c>
      <c r="F126" s="77">
        <v>0</v>
      </c>
      <c r="G126" s="77">
        <v>0</v>
      </c>
      <c r="H126" s="77">
        <v>114891</v>
      </c>
      <c r="I126" s="77">
        <v>114891</v>
      </c>
      <c r="J126" s="77"/>
      <c r="K126" s="77">
        <v>102069</v>
      </c>
      <c r="L126" s="77">
        <v>0</v>
      </c>
      <c r="M126" s="77">
        <v>537992</v>
      </c>
      <c r="N126" s="77">
        <v>0</v>
      </c>
      <c r="O126" s="77">
        <v>640061</v>
      </c>
      <c r="P126" s="77"/>
      <c r="Q126" s="77">
        <v>202481</v>
      </c>
      <c r="R126" s="77"/>
      <c r="S126" s="77">
        <v>21158</v>
      </c>
      <c r="T126" s="77"/>
      <c r="U126" s="77">
        <v>223639</v>
      </c>
    </row>
    <row r="127" spans="1:21" ht="15" x14ac:dyDescent="0.25">
      <c r="A127" s="58">
        <f>+'C Liability Recon'!A119</f>
        <v>239</v>
      </c>
      <c r="B127" s="59" t="str">
        <f>+'C Liability Recon'!B119</f>
        <v xml:space="preserve">Frontier Culture Museum of Va </v>
      </c>
      <c r="C127" s="76">
        <v>3.2087409897012855E-4</v>
      </c>
      <c r="D127" s="16">
        <v>416785</v>
      </c>
      <c r="E127" s="77">
        <v>0</v>
      </c>
      <c r="F127" s="77">
        <v>0</v>
      </c>
      <c r="G127" s="77">
        <v>0</v>
      </c>
      <c r="H127" s="77">
        <v>3687</v>
      </c>
      <c r="I127" s="77">
        <v>3687</v>
      </c>
      <c r="J127" s="77"/>
      <c r="K127" s="77">
        <v>16764</v>
      </c>
      <c r="L127" s="77">
        <v>0</v>
      </c>
      <c r="M127" s="77">
        <v>88359</v>
      </c>
      <c r="N127" s="77">
        <v>0</v>
      </c>
      <c r="O127" s="77">
        <v>105123</v>
      </c>
      <c r="P127" s="77"/>
      <c r="Q127" s="77">
        <v>33255</v>
      </c>
      <c r="R127" s="77"/>
      <c r="S127" s="77">
        <v>679</v>
      </c>
      <c r="T127" s="77"/>
      <c r="U127" s="77">
        <v>33934</v>
      </c>
    </row>
    <row r="128" spans="1:21" ht="15" x14ac:dyDescent="0.25">
      <c r="A128" s="58">
        <f>+'C Liability Recon'!A120</f>
        <v>241</v>
      </c>
      <c r="B128" s="59" t="str">
        <f>+'C Liability Recon'!B120</f>
        <v>Richard Bland College</v>
      </c>
      <c r="C128" s="76">
        <v>1.3367260779719589E-3</v>
      </c>
      <c r="D128" s="16">
        <v>1736279</v>
      </c>
      <c r="E128" s="77">
        <v>0</v>
      </c>
      <c r="F128" s="77">
        <v>0</v>
      </c>
      <c r="G128" s="77">
        <v>0</v>
      </c>
      <c r="H128" s="77">
        <v>311444</v>
      </c>
      <c r="I128" s="77">
        <v>311444</v>
      </c>
      <c r="J128" s="77"/>
      <c r="K128" s="77">
        <v>69836</v>
      </c>
      <c r="L128" s="77">
        <v>0</v>
      </c>
      <c r="M128" s="77">
        <v>368093</v>
      </c>
      <c r="N128" s="77">
        <v>0</v>
      </c>
      <c r="O128" s="77">
        <v>437929</v>
      </c>
      <c r="P128" s="77"/>
      <c r="Q128" s="77">
        <v>138537</v>
      </c>
      <c r="R128" s="77"/>
      <c r="S128" s="77">
        <v>57356</v>
      </c>
      <c r="T128" s="77"/>
      <c r="U128" s="77">
        <v>195893</v>
      </c>
    </row>
    <row r="129" spans="1:21" ht="15" x14ac:dyDescent="0.25">
      <c r="A129" s="58">
        <f>+'C Liability Recon'!A121</f>
        <v>242</v>
      </c>
      <c r="B129" s="59" t="str">
        <f>+'C Liability Recon'!B121</f>
        <v>Christopher Newport University</v>
      </c>
      <c r="C129" s="76">
        <v>9.3058491454769878E-3</v>
      </c>
      <c r="D129" s="16">
        <v>12087409</v>
      </c>
      <c r="E129" s="77">
        <v>0</v>
      </c>
      <c r="F129" s="77">
        <v>0</v>
      </c>
      <c r="G129" s="77">
        <v>0</v>
      </c>
      <c r="H129" s="77">
        <v>294274</v>
      </c>
      <c r="I129" s="77">
        <v>294274</v>
      </c>
      <c r="J129" s="77"/>
      <c r="K129" s="77">
        <v>486173</v>
      </c>
      <c r="L129" s="77">
        <v>0</v>
      </c>
      <c r="M129" s="77">
        <v>2562542</v>
      </c>
      <c r="N129" s="77">
        <v>0</v>
      </c>
      <c r="O129" s="77">
        <v>3048715</v>
      </c>
      <c r="P129" s="77"/>
      <c r="Q129" s="77">
        <v>964451</v>
      </c>
      <c r="R129" s="77"/>
      <c r="S129" s="77">
        <v>54194</v>
      </c>
      <c r="T129" s="77"/>
      <c r="U129" s="77">
        <v>1018645</v>
      </c>
    </row>
    <row r="130" spans="1:21" ht="15" x14ac:dyDescent="0.25">
      <c r="A130" s="58">
        <f>+'C Liability Recon'!A122</f>
        <v>245</v>
      </c>
      <c r="B130" s="59" t="str">
        <f>+'C Liability Recon'!B122</f>
        <v>St Council of Higher Education</v>
      </c>
      <c r="C130" s="76">
        <v>4.5391649478385067E-4</v>
      </c>
      <c r="D130" s="16">
        <v>589594</v>
      </c>
      <c r="E130" s="77">
        <v>0</v>
      </c>
      <c r="F130" s="77">
        <v>0</v>
      </c>
      <c r="G130" s="77">
        <v>0</v>
      </c>
      <c r="H130" s="77">
        <v>43846</v>
      </c>
      <c r="I130" s="77">
        <v>43846</v>
      </c>
      <c r="J130" s="77"/>
      <c r="K130" s="77">
        <v>23714</v>
      </c>
      <c r="L130" s="77">
        <v>0</v>
      </c>
      <c r="M130" s="77">
        <v>124995</v>
      </c>
      <c r="N130" s="77">
        <v>0</v>
      </c>
      <c r="O130" s="77">
        <v>148709</v>
      </c>
      <c r="P130" s="77"/>
      <c r="Q130" s="77">
        <v>47044</v>
      </c>
      <c r="R130" s="77"/>
      <c r="S130" s="77">
        <v>8075</v>
      </c>
      <c r="T130" s="77"/>
      <c r="U130" s="77">
        <v>55119</v>
      </c>
    </row>
    <row r="131" spans="1:21" ht="15" x14ac:dyDescent="0.25">
      <c r="A131" s="58">
        <f>+'C Liability Recon'!A123</f>
        <v>246</v>
      </c>
      <c r="B131" s="59" t="str">
        <f>+'C Liability Recon'!B123</f>
        <v xml:space="preserve">UVA College at Wise           </v>
      </c>
      <c r="C131" s="76">
        <v>0</v>
      </c>
      <c r="D131" s="16">
        <v>0</v>
      </c>
      <c r="E131" s="77">
        <v>0</v>
      </c>
      <c r="F131" s="77">
        <v>0</v>
      </c>
      <c r="G131" s="77">
        <v>0</v>
      </c>
      <c r="H131" s="77">
        <v>0</v>
      </c>
      <c r="I131" s="77">
        <v>0</v>
      </c>
      <c r="J131" s="77"/>
      <c r="K131" s="77">
        <v>0</v>
      </c>
      <c r="L131" s="77">
        <v>0</v>
      </c>
      <c r="M131" s="77">
        <v>0</v>
      </c>
      <c r="N131" s="77">
        <v>754</v>
      </c>
      <c r="O131" s="77">
        <v>754</v>
      </c>
      <c r="P131" s="77"/>
      <c r="Q131" s="77">
        <v>0</v>
      </c>
      <c r="R131" s="77"/>
      <c r="S131" s="77">
        <v>-139</v>
      </c>
      <c r="T131" s="77"/>
      <c r="U131" s="77">
        <v>-139</v>
      </c>
    </row>
    <row r="132" spans="1:21" ht="15" x14ac:dyDescent="0.25">
      <c r="A132" s="58">
        <f>+'C Liability Recon'!A124</f>
        <v>247</v>
      </c>
      <c r="B132" s="59" t="str">
        <f>+'C Liability Recon'!B124</f>
        <v>George Mason University</v>
      </c>
      <c r="C132" s="76">
        <v>3.8888181830928369E-2</v>
      </c>
      <c r="D132" s="16">
        <v>50512033</v>
      </c>
      <c r="E132" s="77">
        <v>0</v>
      </c>
      <c r="F132" s="77">
        <v>0</v>
      </c>
      <c r="G132" s="77">
        <v>0</v>
      </c>
      <c r="H132" s="77">
        <v>0</v>
      </c>
      <c r="I132" s="77">
        <v>0</v>
      </c>
      <c r="J132" s="77"/>
      <c r="K132" s="77">
        <v>2031667</v>
      </c>
      <c r="L132" s="77">
        <v>0</v>
      </c>
      <c r="M132" s="77">
        <v>10708598</v>
      </c>
      <c r="N132" s="77">
        <v>283854</v>
      </c>
      <c r="O132" s="77">
        <v>13024119</v>
      </c>
      <c r="P132" s="77"/>
      <c r="Q132" s="77">
        <v>4030339</v>
      </c>
      <c r="R132" s="77"/>
      <c r="S132" s="77">
        <v>-52275</v>
      </c>
      <c r="T132" s="77"/>
      <c r="U132" s="77">
        <v>3978064</v>
      </c>
    </row>
    <row r="133" spans="1:21" ht="15" x14ac:dyDescent="0.25">
      <c r="A133" s="58">
        <f>+'C Liability Recon'!A125</f>
        <v>261</v>
      </c>
      <c r="B133" s="59" t="str">
        <f>+'C Liability Recon'!B125</f>
        <v>Virginia Community College Sys</v>
      </c>
      <c r="C133" s="76">
        <v>2.6108762894049946E-3</v>
      </c>
      <c r="D133" s="16">
        <v>3391279</v>
      </c>
      <c r="E133" s="77">
        <v>0</v>
      </c>
      <c r="F133" s="77">
        <v>0</v>
      </c>
      <c r="G133" s="77">
        <v>0</v>
      </c>
      <c r="H133" s="77">
        <v>452604</v>
      </c>
      <c r="I133" s="77">
        <v>452604</v>
      </c>
      <c r="J133" s="77"/>
      <c r="K133" s="77">
        <v>136402</v>
      </c>
      <c r="L133" s="77">
        <v>0</v>
      </c>
      <c r="M133" s="77">
        <v>718954</v>
      </c>
      <c r="N133" s="77">
        <v>0</v>
      </c>
      <c r="O133" s="77">
        <v>855356</v>
      </c>
      <c r="P133" s="77"/>
      <c r="Q133" s="77">
        <v>270589</v>
      </c>
      <c r="R133" s="77"/>
      <c r="S133" s="77">
        <v>83352</v>
      </c>
      <c r="T133" s="77"/>
      <c r="U133" s="77">
        <v>353941</v>
      </c>
    </row>
    <row r="134" spans="1:21" ht="15" x14ac:dyDescent="0.25">
      <c r="A134" s="58">
        <f>+'C Liability Recon'!A126</f>
        <v>262</v>
      </c>
      <c r="B134" s="59" t="str">
        <f>+'C Liability Recon'!B126</f>
        <v>Dept f/Aging &amp; Rehab Services</v>
      </c>
      <c r="C134" s="76">
        <v>9.2099958113555265E-3</v>
      </c>
      <c r="D134" s="16">
        <v>11962905</v>
      </c>
      <c r="E134" s="77">
        <v>0</v>
      </c>
      <c r="F134" s="77">
        <v>0</v>
      </c>
      <c r="G134" s="77">
        <v>0</v>
      </c>
      <c r="H134" s="77">
        <v>115426</v>
      </c>
      <c r="I134" s="77">
        <v>115426</v>
      </c>
      <c r="J134" s="77"/>
      <c r="K134" s="77">
        <v>481165</v>
      </c>
      <c r="L134" s="77">
        <v>0</v>
      </c>
      <c r="M134" s="77">
        <v>2536147</v>
      </c>
      <c r="N134" s="77">
        <v>0</v>
      </c>
      <c r="O134" s="77">
        <v>3017312</v>
      </c>
      <c r="P134" s="77"/>
      <c r="Q134" s="77">
        <v>954516</v>
      </c>
      <c r="R134" s="77"/>
      <c r="S134" s="77">
        <v>21257</v>
      </c>
      <c r="T134" s="77"/>
      <c r="U134" s="77">
        <v>975773</v>
      </c>
    </row>
    <row r="135" spans="1:21" ht="15" x14ac:dyDescent="0.25">
      <c r="A135" s="58">
        <f>+'C Liability Recon'!A127</f>
        <v>263</v>
      </c>
      <c r="B135" s="59" t="str">
        <f>+'C Liability Recon'!B127</f>
        <v>Va Rehab Center for the Blind</v>
      </c>
      <c r="C135" s="76">
        <v>2.4382687649989463E-4</v>
      </c>
      <c r="D135" s="16">
        <v>316708</v>
      </c>
      <c r="E135" s="77">
        <v>0</v>
      </c>
      <c r="F135" s="77">
        <v>0</v>
      </c>
      <c r="G135" s="77">
        <v>0</v>
      </c>
      <c r="H135" s="77">
        <v>51838</v>
      </c>
      <c r="I135" s="77">
        <v>51838</v>
      </c>
      <c r="J135" s="77"/>
      <c r="K135" s="77">
        <v>12738</v>
      </c>
      <c r="L135" s="77">
        <v>0</v>
      </c>
      <c r="M135" s="77">
        <v>67142</v>
      </c>
      <c r="N135" s="77">
        <v>0</v>
      </c>
      <c r="O135" s="77">
        <v>79880</v>
      </c>
      <c r="P135" s="77"/>
      <c r="Q135" s="77">
        <v>25270</v>
      </c>
      <c r="R135" s="77"/>
      <c r="S135" s="77">
        <v>9547</v>
      </c>
      <c r="T135" s="77"/>
      <c r="U135" s="77">
        <v>34817</v>
      </c>
    </row>
    <row r="136" spans="1:21" ht="15" x14ac:dyDescent="0.25">
      <c r="A136" s="58">
        <f>+'C Liability Recon'!A128</f>
        <v>268</v>
      </c>
      <c r="B136" s="59" t="str">
        <f>+'C Liability Recon'!B128</f>
        <v>Va Institute of Marine Science</v>
      </c>
      <c r="C136" s="76">
        <v>3.3764026320528772E-3</v>
      </c>
      <c r="D136" s="16">
        <v>4385624</v>
      </c>
      <c r="E136" s="77">
        <v>0</v>
      </c>
      <c r="F136" s="77">
        <v>0</v>
      </c>
      <c r="G136" s="77">
        <v>0</v>
      </c>
      <c r="H136" s="77">
        <v>75311</v>
      </c>
      <c r="I136" s="77">
        <v>75311</v>
      </c>
      <c r="J136" s="77"/>
      <c r="K136" s="77">
        <v>176396</v>
      </c>
      <c r="L136" s="77">
        <v>0</v>
      </c>
      <c r="M136" s="77">
        <v>929756</v>
      </c>
      <c r="N136" s="77">
        <v>0</v>
      </c>
      <c r="O136" s="77">
        <v>1106152</v>
      </c>
      <c r="P136" s="77"/>
      <c r="Q136" s="77">
        <v>349928</v>
      </c>
      <c r="R136" s="77"/>
      <c r="S136" s="77">
        <v>13869</v>
      </c>
      <c r="T136" s="77"/>
      <c r="U136" s="77">
        <v>363797</v>
      </c>
    </row>
    <row r="137" spans="1:21" ht="15" x14ac:dyDescent="0.25">
      <c r="A137" s="58">
        <f>+'C Liability Recon'!A129</f>
        <v>270</v>
      </c>
      <c r="B137" s="59" t="str">
        <f>+'C Liability Recon'!B129</f>
        <v>Va Community Coll Sys Utility</v>
      </c>
      <c r="C137" s="76">
        <v>0</v>
      </c>
      <c r="D137" s="16">
        <v>0</v>
      </c>
      <c r="E137" s="77">
        <v>0</v>
      </c>
      <c r="F137" s="77">
        <v>0</v>
      </c>
      <c r="G137" s="77">
        <v>0</v>
      </c>
      <c r="H137" s="77">
        <v>0</v>
      </c>
      <c r="I137" s="77">
        <v>0</v>
      </c>
      <c r="J137" s="77"/>
      <c r="K137" s="77">
        <v>0</v>
      </c>
      <c r="L137" s="77">
        <v>0</v>
      </c>
      <c r="M137" s="77">
        <v>0</v>
      </c>
      <c r="N137" s="77">
        <v>0</v>
      </c>
      <c r="O137" s="77">
        <v>0</v>
      </c>
      <c r="P137" s="77"/>
      <c r="Q137" s="77">
        <v>0</v>
      </c>
      <c r="R137" s="77"/>
      <c r="S137" s="77">
        <v>0</v>
      </c>
      <c r="T137" s="77"/>
      <c r="U137" s="77">
        <v>0</v>
      </c>
    </row>
    <row r="138" spans="1:21" ht="15" x14ac:dyDescent="0.25">
      <c r="A138" s="58">
        <f>+'C Liability Recon'!A130</f>
        <v>275</v>
      </c>
      <c r="B138" s="59" t="str">
        <f>+'C Liability Recon'!B130</f>
        <v>New River Community College</v>
      </c>
      <c r="C138" s="76">
        <v>1.4572346003976281E-3</v>
      </c>
      <c r="D138" s="16">
        <v>1892809</v>
      </c>
      <c r="E138" s="77">
        <v>0</v>
      </c>
      <c r="F138" s="77">
        <v>0</v>
      </c>
      <c r="G138" s="77">
        <v>0</v>
      </c>
      <c r="H138" s="77">
        <v>0</v>
      </c>
      <c r="I138" s="77">
        <v>0</v>
      </c>
      <c r="J138" s="77"/>
      <c r="K138" s="77">
        <v>76131</v>
      </c>
      <c r="L138" s="77">
        <v>0</v>
      </c>
      <c r="M138" s="77">
        <v>401277</v>
      </c>
      <c r="N138" s="77">
        <v>99370</v>
      </c>
      <c r="O138" s="77">
        <v>576778</v>
      </c>
      <c r="P138" s="77"/>
      <c r="Q138" s="77">
        <v>151027</v>
      </c>
      <c r="R138" s="77"/>
      <c r="S138" s="77">
        <v>-18300</v>
      </c>
      <c r="T138" s="77"/>
      <c r="U138" s="77">
        <v>132727</v>
      </c>
    </row>
    <row r="139" spans="1:21" ht="15" x14ac:dyDescent="0.25">
      <c r="A139" s="58">
        <f>+'C Liability Recon'!A131</f>
        <v>276</v>
      </c>
      <c r="B139" s="59" t="str">
        <f>+'C Liability Recon'!B131</f>
        <v>Southside Va Community College</v>
      </c>
      <c r="C139" s="76">
        <v>2.0714030717071869E-3</v>
      </c>
      <c r="D139" s="16">
        <v>2690555</v>
      </c>
      <c r="E139" s="77">
        <v>0</v>
      </c>
      <c r="F139" s="77">
        <v>0</v>
      </c>
      <c r="G139" s="77">
        <v>0</v>
      </c>
      <c r="H139" s="77">
        <v>0</v>
      </c>
      <c r="I139" s="77">
        <v>0</v>
      </c>
      <c r="J139" s="77"/>
      <c r="K139" s="77">
        <v>108218</v>
      </c>
      <c r="L139" s="77">
        <v>0</v>
      </c>
      <c r="M139" s="77">
        <v>570400</v>
      </c>
      <c r="N139" s="77">
        <v>326794</v>
      </c>
      <c r="O139" s="77">
        <v>1005412</v>
      </c>
      <c r="P139" s="77"/>
      <c r="Q139" s="77">
        <v>214679</v>
      </c>
      <c r="R139" s="77"/>
      <c r="S139" s="77">
        <v>-60183</v>
      </c>
      <c r="T139" s="77"/>
      <c r="U139" s="77">
        <v>154496</v>
      </c>
    </row>
    <row r="140" spans="1:21" ht="15" x14ac:dyDescent="0.25">
      <c r="A140" s="58">
        <f>+'C Liability Recon'!A132</f>
        <v>277</v>
      </c>
      <c r="B140" s="59" t="str">
        <f>+'C Liability Recon'!B132</f>
        <v xml:space="preserve">Paul D Camp Community College </v>
      </c>
      <c r="C140" s="76">
        <v>7.5659078882897536E-4</v>
      </c>
      <c r="D140" s="16">
        <v>982739</v>
      </c>
      <c r="E140" s="77">
        <v>0</v>
      </c>
      <c r="F140" s="77">
        <v>0</v>
      </c>
      <c r="G140" s="77">
        <v>0</v>
      </c>
      <c r="H140" s="77">
        <v>19994</v>
      </c>
      <c r="I140" s="77">
        <v>19994</v>
      </c>
      <c r="J140" s="77"/>
      <c r="K140" s="77">
        <v>39527</v>
      </c>
      <c r="L140" s="77">
        <v>0</v>
      </c>
      <c r="M140" s="77">
        <v>208342</v>
      </c>
      <c r="N140" s="77">
        <v>0</v>
      </c>
      <c r="O140" s="77">
        <v>247869</v>
      </c>
      <c r="P140" s="77"/>
      <c r="Q140" s="77">
        <v>78412</v>
      </c>
      <c r="R140" s="77"/>
      <c r="S140" s="77">
        <v>3682</v>
      </c>
      <c r="T140" s="77"/>
      <c r="U140" s="77">
        <v>82094</v>
      </c>
    </row>
    <row r="141" spans="1:21" ht="15" x14ac:dyDescent="0.25">
      <c r="A141" s="58">
        <f>+'C Liability Recon'!A133</f>
        <v>278</v>
      </c>
      <c r="B141" s="59" t="str">
        <f>+'C Liability Recon'!B133</f>
        <v>Rappahannock Community College</v>
      </c>
      <c r="C141" s="76">
        <v>1.0734376230897842E-3</v>
      </c>
      <c r="D141" s="16">
        <v>1394293</v>
      </c>
      <c r="E141" s="77">
        <v>0</v>
      </c>
      <c r="F141" s="77">
        <v>0</v>
      </c>
      <c r="G141" s="77">
        <v>0</v>
      </c>
      <c r="H141" s="77">
        <v>0</v>
      </c>
      <c r="I141" s="77">
        <v>0</v>
      </c>
      <c r="J141" s="77"/>
      <c r="K141" s="77">
        <v>56080</v>
      </c>
      <c r="L141" s="77">
        <v>0</v>
      </c>
      <c r="M141" s="77">
        <v>295591</v>
      </c>
      <c r="N141" s="77">
        <v>50427</v>
      </c>
      <c r="O141" s="77">
        <v>402098</v>
      </c>
      <c r="P141" s="77"/>
      <c r="Q141" s="77">
        <v>111250</v>
      </c>
      <c r="R141" s="77"/>
      <c r="S141" s="77">
        <v>-9287</v>
      </c>
      <c r="T141" s="77"/>
      <c r="U141" s="77">
        <v>101963</v>
      </c>
    </row>
    <row r="142" spans="1:21" ht="15" x14ac:dyDescent="0.25">
      <c r="A142" s="58">
        <f>+'C Liability Recon'!A134</f>
        <v>279</v>
      </c>
      <c r="B142" s="59" t="str">
        <f>+'C Liability Recon'!B134</f>
        <v>Danville Community College</v>
      </c>
      <c r="C142" s="76">
        <v>1.584468404268229E-3</v>
      </c>
      <c r="D142" s="16">
        <v>2058073</v>
      </c>
      <c r="E142" s="77">
        <v>0</v>
      </c>
      <c r="F142" s="77">
        <v>0</v>
      </c>
      <c r="G142" s="77">
        <v>0</v>
      </c>
      <c r="H142" s="77">
        <v>0</v>
      </c>
      <c r="I142" s="77">
        <v>0</v>
      </c>
      <c r="J142" s="77"/>
      <c r="K142" s="77">
        <v>82779</v>
      </c>
      <c r="L142" s="77">
        <v>0</v>
      </c>
      <c r="M142" s="77">
        <v>436313</v>
      </c>
      <c r="N142" s="77">
        <v>68198</v>
      </c>
      <c r="O142" s="77">
        <v>587290</v>
      </c>
      <c r="P142" s="77"/>
      <c r="Q142" s="77">
        <v>164213</v>
      </c>
      <c r="R142" s="77"/>
      <c r="S142" s="77">
        <v>-12560</v>
      </c>
      <c r="T142" s="77"/>
      <c r="U142" s="77">
        <v>151653</v>
      </c>
    </row>
    <row r="143" spans="1:21" ht="15" x14ac:dyDescent="0.25">
      <c r="A143" s="58">
        <f>+'C Liability Recon'!A135</f>
        <v>280</v>
      </c>
      <c r="B143" s="59" t="str">
        <f>+'C Liability Recon'!B135</f>
        <v>Northern Va Community College</v>
      </c>
      <c r="C143" s="76">
        <v>1.6708636426371014E-2</v>
      </c>
      <c r="D143" s="16">
        <v>21702922</v>
      </c>
      <c r="E143" s="77">
        <v>0</v>
      </c>
      <c r="F143" s="77">
        <v>0</v>
      </c>
      <c r="G143" s="77">
        <v>0</v>
      </c>
      <c r="H143" s="77">
        <v>0</v>
      </c>
      <c r="I143" s="77">
        <v>0</v>
      </c>
      <c r="J143" s="77"/>
      <c r="K143" s="77">
        <v>872923</v>
      </c>
      <c r="L143" s="77">
        <v>0</v>
      </c>
      <c r="M143" s="77">
        <v>4601040</v>
      </c>
      <c r="N143" s="77">
        <v>1295584</v>
      </c>
      <c r="O143" s="77">
        <v>6769547</v>
      </c>
      <c r="P143" s="77"/>
      <c r="Q143" s="77">
        <v>1731669</v>
      </c>
      <c r="R143" s="77"/>
      <c r="S143" s="77">
        <v>-238597</v>
      </c>
      <c r="T143" s="77"/>
      <c r="U143" s="77">
        <v>1493072</v>
      </c>
    </row>
    <row r="144" spans="1:21" ht="15" x14ac:dyDescent="0.25">
      <c r="A144" s="58">
        <f>+'C Liability Recon'!A136</f>
        <v>282</v>
      </c>
      <c r="B144" s="59" t="str">
        <f>+'C Liability Recon'!B136</f>
        <v>Piedmont Va Community College</v>
      </c>
      <c r="C144" s="76">
        <v>2.0181223017675868E-3</v>
      </c>
      <c r="D144" s="16">
        <v>2621348</v>
      </c>
      <c r="E144" s="77">
        <v>0</v>
      </c>
      <c r="F144" s="77">
        <v>0</v>
      </c>
      <c r="G144" s="77">
        <v>0</v>
      </c>
      <c r="H144" s="77">
        <v>87886</v>
      </c>
      <c r="I144" s="77">
        <v>87886</v>
      </c>
      <c r="J144" s="77"/>
      <c r="K144" s="77">
        <v>105434</v>
      </c>
      <c r="L144" s="77">
        <v>0</v>
      </c>
      <c r="M144" s="77">
        <v>555728</v>
      </c>
      <c r="N144" s="77">
        <v>0</v>
      </c>
      <c r="O144" s="77">
        <v>661162</v>
      </c>
      <c r="P144" s="77"/>
      <c r="Q144" s="77">
        <v>209157</v>
      </c>
      <c r="R144" s="77"/>
      <c r="S144" s="77">
        <v>16185</v>
      </c>
      <c r="T144" s="77"/>
      <c r="U144" s="77">
        <v>225342</v>
      </c>
    </row>
    <row r="145" spans="1:21" ht="15" x14ac:dyDescent="0.25">
      <c r="A145" s="58">
        <f>+'C Liability Recon'!A137</f>
        <v>283</v>
      </c>
      <c r="B145" s="59" t="str">
        <f>+'C Liability Recon'!B137</f>
        <v xml:space="preserve">J Sargeant Reynolds Comm Coll </v>
      </c>
      <c r="C145" s="76">
        <v>4.8396530675512391E-3</v>
      </c>
      <c r="D145" s="16">
        <v>6286247</v>
      </c>
      <c r="E145" s="77">
        <v>0</v>
      </c>
      <c r="F145" s="77">
        <v>0</v>
      </c>
      <c r="G145" s="77">
        <v>0</v>
      </c>
      <c r="H145" s="77">
        <v>0</v>
      </c>
      <c r="I145" s="77">
        <v>0</v>
      </c>
      <c r="J145" s="77"/>
      <c r="K145" s="77">
        <v>252842</v>
      </c>
      <c r="L145" s="77">
        <v>0</v>
      </c>
      <c r="M145" s="77">
        <v>1332690</v>
      </c>
      <c r="N145" s="77">
        <v>363054</v>
      </c>
      <c r="O145" s="77">
        <v>1948586</v>
      </c>
      <c r="P145" s="77"/>
      <c r="Q145" s="77">
        <v>501578</v>
      </c>
      <c r="R145" s="77"/>
      <c r="S145" s="77">
        <v>-66861</v>
      </c>
      <c r="T145" s="77"/>
      <c r="U145" s="77">
        <v>434717</v>
      </c>
    </row>
    <row r="146" spans="1:21" ht="15" x14ac:dyDescent="0.25">
      <c r="A146" s="58">
        <f>+'C Liability Recon'!A138</f>
        <v>284</v>
      </c>
      <c r="B146" s="59" t="str">
        <f>+'C Liability Recon'!B138</f>
        <v>Eastern Shore Community Coll</v>
      </c>
      <c r="C146" s="76">
        <v>6.3232104407306056E-4</v>
      </c>
      <c r="D146" s="16">
        <v>821325</v>
      </c>
      <c r="E146" s="77">
        <v>0</v>
      </c>
      <c r="F146" s="77">
        <v>0</v>
      </c>
      <c r="G146" s="77">
        <v>0</v>
      </c>
      <c r="H146" s="77">
        <v>27753</v>
      </c>
      <c r="I146" s="77">
        <v>27753</v>
      </c>
      <c r="J146" s="77"/>
      <c r="K146" s="77">
        <v>33035</v>
      </c>
      <c r="L146" s="77">
        <v>0</v>
      </c>
      <c r="M146" s="77">
        <v>174122</v>
      </c>
      <c r="N146" s="77">
        <v>0</v>
      </c>
      <c r="O146" s="77">
        <v>207157</v>
      </c>
      <c r="P146" s="77"/>
      <c r="Q146" s="77">
        <v>65533</v>
      </c>
      <c r="R146" s="77"/>
      <c r="S146" s="77">
        <v>5111</v>
      </c>
      <c r="T146" s="77"/>
      <c r="U146" s="77">
        <v>70644</v>
      </c>
    </row>
    <row r="147" spans="1:21" ht="15" x14ac:dyDescent="0.25">
      <c r="A147" s="58">
        <f>+'C Liability Recon'!A139</f>
        <v>285</v>
      </c>
      <c r="B147" s="59" t="str">
        <f>+'C Liability Recon'!B139</f>
        <v xml:space="preserve">Patrick Henry Comm Coll       </v>
      </c>
      <c r="C147" s="76">
        <v>2.0324047290528886E-3</v>
      </c>
      <c r="D147" s="16">
        <v>2639900</v>
      </c>
      <c r="E147" s="77">
        <v>0</v>
      </c>
      <c r="F147" s="77">
        <v>0</v>
      </c>
      <c r="G147" s="77">
        <v>0</v>
      </c>
      <c r="H147" s="77">
        <v>166930</v>
      </c>
      <c r="I147" s="77">
        <v>166930</v>
      </c>
      <c r="J147" s="77"/>
      <c r="K147" s="77">
        <v>106181</v>
      </c>
      <c r="L147" s="77">
        <v>0</v>
      </c>
      <c r="M147" s="77">
        <v>559661</v>
      </c>
      <c r="N147" s="77">
        <v>0</v>
      </c>
      <c r="O147" s="77">
        <v>665842</v>
      </c>
      <c r="P147" s="77"/>
      <c r="Q147" s="77">
        <v>210637</v>
      </c>
      <c r="R147" s="77"/>
      <c r="S147" s="77">
        <v>30742</v>
      </c>
      <c r="T147" s="77"/>
      <c r="U147" s="77">
        <v>241379</v>
      </c>
    </row>
    <row r="148" spans="1:21" ht="15" x14ac:dyDescent="0.25">
      <c r="A148" s="58">
        <f>+'C Liability Recon'!A140</f>
        <v>286</v>
      </c>
      <c r="B148" s="59" t="str">
        <f>+'C Liability Recon'!B140</f>
        <v>Va Western Community College</v>
      </c>
      <c r="C148" s="76">
        <v>2.8283206299800252E-3</v>
      </c>
      <c r="D148" s="16">
        <v>3673718</v>
      </c>
      <c r="E148" s="77">
        <v>0</v>
      </c>
      <c r="F148" s="77">
        <v>0</v>
      </c>
      <c r="G148" s="77">
        <v>0</v>
      </c>
      <c r="H148" s="77">
        <v>0</v>
      </c>
      <c r="I148" s="77">
        <v>0</v>
      </c>
      <c r="J148" s="77"/>
      <c r="K148" s="77">
        <v>147762</v>
      </c>
      <c r="L148" s="77">
        <v>0</v>
      </c>
      <c r="M148" s="77">
        <v>778832</v>
      </c>
      <c r="N148" s="77">
        <v>159753</v>
      </c>
      <c r="O148" s="77">
        <v>1086347</v>
      </c>
      <c r="P148" s="77"/>
      <c r="Q148" s="77">
        <v>293125</v>
      </c>
      <c r="R148" s="77"/>
      <c r="S148" s="77">
        <v>-29420</v>
      </c>
      <c r="T148" s="77"/>
      <c r="U148" s="77">
        <v>263705</v>
      </c>
    </row>
    <row r="149" spans="1:21" ht="15" x14ac:dyDescent="0.25">
      <c r="A149" s="58">
        <f>+'C Liability Recon'!A141</f>
        <v>287</v>
      </c>
      <c r="B149" s="59" t="str">
        <f>+'C Liability Recon'!B141</f>
        <v xml:space="preserve">Dabney S Lancaster Comm Coll  </v>
      </c>
      <c r="C149" s="76">
        <v>8.312831506757368E-4</v>
      </c>
      <c r="D149" s="16">
        <v>1079757</v>
      </c>
      <c r="E149" s="77">
        <v>0</v>
      </c>
      <c r="F149" s="77">
        <v>0</v>
      </c>
      <c r="G149" s="77">
        <v>0</v>
      </c>
      <c r="H149" s="77">
        <v>18150</v>
      </c>
      <c r="I149" s="77">
        <v>18150</v>
      </c>
      <c r="J149" s="77"/>
      <c r="K149" s="77">
        <v>43429</v>
      </c>
      <c r="L149" s="77">
        <v>0</v>
      </c>
      <c r="M149" s="77">
        <v>228910</v>
      </c>
      <c r="N149" s="77">
        <v>0</v>
      </c>
      <c r="O149" s="77">
        <v>272339</v>
      </c>
      <c r="P149" s="77"/>
      <c r="Q149" s="77">
        <v>86154</v>
      </c>
      <c r="R149" s="77"/>
      <c r="S149" s="77">
        <v>3342</v>
      </c>
      <c r="T149" s="77"/>
      <c r="U149" s="77">
        <v>89496</v>
      </c>
    </row>
    <row r="150" spans="1:21" ht="15" x14ac:dyDescent="0.25">
      <c r="A150" s="58">
        <f>+'C Liability Recon'!A142</f>
        <v>288</v>
      </c>
      <c r="B150" s="59" t="str">
        <f>+'C Liability Recon'!B142</f>
        <v>Wytheville Community College</v>
      </c>
      <c r="C150" s="76">
        <v>1.3702541651869585E-3</v>
      </c>
      <c r="D150" s="16">
        <v>1779829</v>
      </c>
      <c r="E150" s="77">
        <v>0</v>
      </c>
      <c r="F150" s="77">
        <v>0</v>
      </c>
      <c r="G150" s="77">
        <v>0</v>
      </c>
      <c r="H150" s="77">
        <v>27086</v>
      </c>
      <c r="I150" s="77">
        <v>27086</v>
      </c>
      <c r="J150" s="77"/>
      <c r="K150" s="77">
        <v>71587</v>
      </c>
      <c r="L150" s="77">
        <v>0</v>
      </c>
      <c r="M150" s="77">
        <v>377325</v>
      </c>
      <c r="N150" s="77">
        <v>0</v>
      </c>
      <c r="O150" s="77">
        <v>448912</v>
      </c>
      <c r="P150" s="77"/>
      <c r="Q150" s="77">
        <v>142012</v>
      </c>
      <c r="R150" s="77"/>
      <c r="S150" s="77">
        <v>4988</v>
      </c>
      <c r="T150" s="77"/>
      <c r="U150" s="77">
        <v>147000</v>
      </c>
    </row>
    <row r="151" spans="1:21" ht="15" x14ac:dyDescent="0.25">
      <c r="A151" s="58">
        <f>+'C Liability Recon'!A143</f>
        <v>290</v>
      </c>
      <c r="B151" s="59" t="str">
        <f>+'C Liability Recon'!B143</f>
        <v>John Tyler Community College</v>
      </c>
      <c r="C151" s="76">
        <v>3.1522734947427742E-3</v>
      </c>
      <c r="D151" s="16">
        <v>4094502</v>
      </c>
      <c r="E151" s="77">
        <v>0</v>
      </c>
      <c r="F151" s="77">
        <v>0</v>
      </c>
      <c r="G151" s="77">
        <v>0</v>
      </c>
      <c r="H151" s="77">
        <v>0</v>
      </c>
      <c r="I151" s="77">
        <v>0</v>
      </c>
      <c r="J151" s="77"/>
      <c r="K151" s="77">
        <v>164687</v>
      </c>
      <c r="L151" s="77">
        <v>0</v>
      </c>
      <c r="M151" s="77">
        <v>868038</v>
      </c>
      <c r="N151" s="77">
        <v>86999</v>
      </c>
      <c r="O151" s="77">
        <v>1119724</v>
      </c>
      <c r="P151" s="77"/>
      <c r="Q151" s="77">
        <v>326699</v>
      </c>
      <c r="R151" s="77"/>
      <c r="S151" s="77">
        <v>-16022</v>
      </c>
      <c r="T151" s="77"/>
      <c r="U151" s="77">
        <v>310677</v>
      </c>
    </row>
    <row r="152" spans="1:21" ht="15" x14ac:dyDescent="0.25">
      <c r="A152" s="58">
        <f>+'C Liability Recon'!A144</f>
        <v>291</v>
      </c>
      <c r="B152" s="59" t="str">
        <f>+'C Liability Recon'!B144</f>
        <v>Blue Ridge Community College</v>
      </c>
      <c r="C152" s="76">
        <v>2.0272757018824027E-3</v>
      </c>
      <c r="D152" s="16">
        <v>2633237</v>
      </c>
      <c r="E152" s="77">
        <v>0</v>
      </c>
      <c r="F152" s="77">
        <v>0</v>
      </c>
      <c r="G152" s="77">
        <v>0</v>
      </c>
      <c r="H152" s="77">
        <v>0</v>
      </c>
      <c r="I152" s="77">
        <v>0</v>
      </c>
      <c r="J152" s="77"/>
      <c r="K152" s="77">
        <v>105913</v>
      </c>
      <c r="L152" s="77">
        <v>0</v>
      </c>
      <c r="M152" s="77">
        <v>558249</v>
      </c>
      <c r="N152" s="77">
        <v>167334</v>
      </c>
      <c r="O152" s="77">
        <v>831496</v>
      </c>
      <c r="P152" s="77"/>
      <c r="Q152" s="77">
        <v>210105</v>
      </c>
      <c r="R152" s="77"/>
      <c r="S152" s="77">
        <v>-30817</v>
      </c>
      <c r="T152" s="77"/>
      <c r="U152" s="77">
        <v>179288</v>
      </c>
    </row>
    <row r="153" spans="1:21" ht="15" x14ac:dyDescent="0.25">
      <c r="A153" s="58">
        <f>+'C Liability Recon'!A145</f>
        <v>292</v>
      </c>
      <c r="B153" s="59" t="str">
        <f>+'C Liability Recon'!B145</f>
        <v>Central Va Community College</v>
      </c>
      <c r="C153" s="76">
        <v>1.5739558746081426E-3</v>
      </c>
      <c r="D153" s="16">
        <v>2044418</v>
      </c>
      <c r="E153" s="77">
        <v>0</v>
      </c>
      <c r="F153" s="77">
        <v>0</v>
      </c>
      <c r="G153" s="77">
        <v>0</v>
      </c>
      <c r="H153" s="77">
        <v>0</v>
      </c>
      <c r="I153" s="77">
        <v>0</v>
      </c>
      <c r="J153" s="77"/>
      <c r="K153" s="77">
        <v>82229</v>
      </c>
      <c r="L153" s="77">
        <v>0</v>
      </c>
      <c r="M153" s="77">
        <v>433419</v>
      </c>
      <c r="N153" s="77">
        <v>74345</v>
      </c>
      <c r="O153" s="77">
        <v>589993</v>
      </c>
      <c r="P153" s="77"/>
      <c r="Q153" s="77">
        <v>163123</v>
      </c>
      <c r="R153" s="77"/>
      <c r="S153" s="77">
        <v>-13691</v>
      </c>
      <c r="T153" s="77"/>
      <c r="U153" s="77">
        <v>149432</v>
      </c>
    </row>
    <row r="154" spans="1:21" ht="15" x14ac:dyDescent="0.25">
      <c r="A154" s="58">
        <f>+'C Liability Recon'!A146</f>
        <v>293</v>
      </c>
      <c r="B154" s="59" t="str">
        <f>+'C Liability Recon'!B146</f>
        <v>Thomas Nelson Comm College</v>
      </c>
      <c r="C154" s="76">
        <v>4.1088577863541698E-3</v>
      </c>
      <c r="D154" s="16">
        <v>5337014</v>
      </c>
      <c r="E154" s="77">
        <v>0</v>
      </c>
      <c r="F154" s="77">
        <v>0</v>
      </c>
      <c r="G154" s="77">
        <v>0</v>
      </c>
      <c r="H154" s="77">
        <v>158035</v>
      </c>
      <c r="I154" s="77">
        <v>158035</v>
      </c>
      <c r="J154" s="77"/>
      <c r="K154" s="77">
        <v>214662</v>
      </c>
      <c r="L154" s="77">
        <v>0</v>
      </c>
      <c r="M154" s="77">
        <v>1131452</v>
      </c>
      <c r="N154" s="77">
        <v>0</v>
      </c>
      <c r="O154" s="77">
        <v>1346114</v>
      </c>
      <c r="P154" s="77"/>
      <c r="Q154" s="77">
        <v>425839</v>
      </c>
      <c r="R154" s="77"/>
      <c r="S154" s="77">
        <v>29104</v>
      </c>
      <c r="T154" s="77"/>
      <c r="U154" s="77">
        <v>454943</v>
      </c>
    </row>
    <row r="155" spans="1:21" ht="15" x14ac:dyDescent="0.25">
      <c r="A155" s="58">
        <f>+'C Liability Recon'!A147</f>
        <v>294</v>
      </c>
      <c r="B155" s="59" t="str">
        <f>+'C Liability Recon'!B147</f>
        <v>Southwest Virginia Comm Coll</v>
      </c>
      <c r="C155" s="76">
        <v>1.5698553518524109E-3</v>
      </c>
      <c r="D155" s="16">
        <v>2039092</v>
      </c>
      <c r="E155" s="77">
        <v>0</v>
      </c>
      <c r="F155" s="77">
        <v>0</v>
      </c>
      <c r="G155" s="77">
        <v>0</v>
      </c>
      <c r="H155" s="77">
        <v>125848</v>
      </c>
      <c r="I155" s="77">
        <v>125848</v>
      </c>
      <c r="J155" s="77"/>
      <c r="K155" s="77">
        <v>82015</v>
      </c>
      <c r="L155" s="77">
        <v>0</v>
      </c>
      <c r="M155" s="77">
        <v>432289</v>
      </c>
      <c r="N155" s="77">
        <v>0</v>
      </c>
      <c r="O155" s="77">
        <v>514304</v>
      </c>
      <c r="P155" s="77"/>
      <c r="Q155" s="77">
        <v>162699</v>
      </c>
      <c r="R155" s="77"/>
      <c r="S155" s="77">
        <v>23177</v>
      </c>
      <c r="T155" s="77"/>
      <c r="U155" s="77">
        <v>185876</v>
      </c>
    </row>
    <row r="156" spans="1:21" ht="15" x14ac:dyDescent="0.25">
      <c r="A156" s="58">
        <f>+'C Liability Recon'!A148</f>
        <v>295</v>
      </c>
      <c r="B156" s="59" t="str">
        <f>+'C Liability Recon'!B148</f>
        <v xml:space="preserve">Tidewater Community College   </v>
      </c>
      <c r="C156" s="76">
        <v>1.0247874364285712E-2</v>
      </c>
      <c r="D156" s="16">
        <v>13311010</v>
      </c>
      <c r="E156" s="77">
        <v>0</v>
      </c>
      <c r="F156" s="77">
        <v>0</v>
      </c>
      <c r="G156" s="77">
        <v>0</v>
      </c>
      <c r="H156" s="77">
        <v>0</v>
      </c>
      <c r="I156" s="77">
        <v>0</v>
      </c>
      <c r="J156" s="77"/>
      <c r="K156" s="77">
        <v>535388</v>
      </c>
      <c r="L156" s="77">
        <v>0</v>
      </c>
      <c r="M156" s="77">
        <v>2821946</v>
      </c>
      <c r="N156" s="77">
        <v>74457</v>
      </c>
      <c r="O156" s="77">
        <v>3431791</v>
      </c>
      <c r="P156" s="77"/>
      <c r="Q156" s="77">
        <v>1062081</v>
      </c>
      <c r="R156" s="77"/>
      <c r="S156" s="77">
        <v>-13712</v>
      </c>
      <c r="T156" s="77"/>
      <c r="U156" s="77">
        <v>1048369</v>
      </c>
    </row>
    <row r="157" spans="1:21" ht="15" x14ac:dyDescent="0.25">
      <c r="A157" s="58">
        <f>+'C Liability Recon'!A149</f>
        <v>296</v>
      </c>
      <c r="B157" s="59" t="str">
        <f>+'C Liability Recon'!B149</f>
        <v>VA Highlands Community College</v>
      </c>
      <c r="C157" s="76">
        <v>1.4017021094525298E-3</v>
      </c>
      <c r="D157" s="16">
        <v>1820677</v>
      </c>
      <c r="E157" s="77">
        <v>0</v>
      </c>
      <c r="F157" s="77">
        <v>0</v>
      </c>
      <c r="G157" s="77">
        <v>0</v>
      </c>
      <c r="H157" s="77">
        <v>94126</v>
      </c>
      <c r="I157" s="77">
        <v>94126</v>
      </c>
      <c r="J157" s="77"/>
      <c r="K157" s="77">
        <v>73230</v>
      </c>
      <c r="L157" s="77">
        <v>0</v>
      </c>
      <c r="M157" s="77">
        <v>385985</v>
      </c>
      <c r="N157" s="77">
        <v>0</v>
      </c>
      <c r="O157" s="77">
        <v>459215</v>
      </c>
      <c r="P157" s="77"/>
      <c r="Q157" s="77">
        <v>145271</v>
      </c>
      <c r="R157" s="77"/>
      <c r="S157" s="77">
        <v>17334</v>
      </c>
      <c r="T157" s="77"/>
      <c r="U157" s="77">
        <v>162605</v>
      </c>
    </row>
    <row r="158" spans="1:21" ht="15" x14ac:dyDescent="0.25">
      <c r="A158" s="58">
        <f>+'C Liability Recon'!A150</f>
        <v>297</v>
      </c>
      <c r="B158" s="59" t="str">
        <f>+'C Liability Recon'!B150</f>
        <v>Germanna Community College</v>
      </c>
      <c r="C158" s="76">
        <v>2.4163038820570436E-3</v>
      </c>
      <c r="D158" s="16">
        <v>3138548</v>
      </c>
      <c r="E158" s="77">
        <v>0</v>
      </c>
      <c r="F158" s="77">
        <v>0</v>
      </c>
      <c r="G158" s="77">
        <v>0</v>
      </c>
      <c r="H158" s="77">
        <v>112165</v>
      </c>
      <c r="I158" s="77">
        <v>112165</v>
      </c>
      <c r="J158" s="77"/>
      <c r="K158" s="77">
        <v>126237</v>
      </c>
      <c r="L158" s="77">
        <v>0</v>
      </c>
      <c r="M158" s="77">
        <v>665375</v>
      </c>
      <c r="N158" s="77">
        <v>0</v>
      </c>
      <c r="O158" s="77">
        <v>791612</v>
      </c>
      <c r="P158" s="77"/>
      <c r="Q158" s="77">
        <v>250424</v>
      </c>
      <c r="R158" s="77"/>
      <c r="S158" s="77">
        <v>20657</v>
      </c>
      <c r="T158" s="77"/>
      <c r="U158" s="77">
        <v>271081</v>
      </c>
    </row>
    <row r="159" spans="1:21" ht="15" x14ac:dyDescent="0.25">
      <c r="A159" s="58">
        <f>+'C Liability Recon'!A151</f>
        <v>298</v>
      </c>
      <c r="B159" s="59" t="str">
        <f>+'C Liability Recon'!B151</f>
        <v>Lord Fairfax Community College</v>
      </c>
      <c r="C159" s="76">
        <v>2.6695424896775221E-3</v>
      </c>
      <c r="D159" s="16">
        <v>3467481</v>
      </c>
      <c r="E159" s="77">
        <v>0</v>
      </c>
      <c r="F159" s="77">
        <v>0</v>
      </c>
      <c r="G159" s="77">
        <v>0</v>
      </c>
      <c r="H159" s="77">
        <v>38037</v>
      </c>
      <c r="I159" s="77">
        <v>38037</v>
      </c>
      <c r="J159" s="77"/>
      <c r="K159" s="77">
        <v>139467</v>
      </c>
      <c r="L159" s="77">
        <v>0</v>
      </c>
      <c r="M159" s="77">
        <v>735109</v>
      </c>
      <c r="N159" s="77">
        <v>0</v>
      </c>
      <c r="O159" s="77">
        <v>874576</v>
      </c>
      <c r="P159" s="77"/>
      <c r="Q159" s="77">
        <v>276669</v>
      </c>
      <c r="R159" s="77"/>
      <c r="S159" s="77">
        <v>7005</v>
      </c>
      <c r="T159" s="77"/>
      <c r="U159" s="77">
        <v>283674</v>
      </c>
    </row>
    <row r="160" spans="1:21" ht="15" x14ac:dyDescent="0.25">
      <c r="A160" s="58">
        <f>+'C Liability Recon'!A152</f>
        <v>299</v>
      </c>
      <c r="B160" s="59" t="str">
        <f>+'C Liability Recon'!B152</f>
        <v>Mountain Empire Community Coll</v>
      </c>
      <c r="C160" s="76">
        <v>1.4266117730758524E-3</v>
      </c>
      <c r="D160" s="16">
        <v>1853032</v>
      </c>
      <c r="E160" s="77">
        <v>0</v>
      </c>
      <c r="F160" s="77">
        <v>0</v>
      </c>
      <c r="G160" s="77">
        <v>0</v>
      </c>
      <c r="H160" s="77">
        <v>0</v>
      </c>
      <c r="I160" s="77">
        <v>0</v>
      </c>
      <c r="J160" s="77"/>
      <c r="K160" s="77">
        <v>74532</v>
      </c>
      <c r="L160" s="77">
        <v>0</v>
      </c>
      <c r="M160" s="77">
        <v>392845</v>
      </c>
      <c r="N160" s="77">
        <v>29444</v>
      </c>
      <c r="O160" s="77">
        <v>496821</v>
      </c>
      <c r="P160" s="77"/>
      <c r="Q160" s="77">
        <v>147853</v>
      </c>
      <c r="R160" s="77"/>
      <c r="S160" s="77">
        <v>-5422</v>
      </c>
      <c r="T160" s="77"/>
      <c r="U160" s="77">
        <v>142431</v>
      </c>
    </row>
    <row r="161" spans="1:21" ht="15" x14ac:dyDescent="0.25">
      <c r="A161" s="58">
        <f>+'C Liability Recon'!A153</f>
        <v>301</v>
      </c>
      <c r="B161" s="59" t="str">
        <f>+'C Liability Recon'!B153</f>
        <v>Dept of Agri &amp; Cons Services</v>
      </c>
      <c r="C161" s="76">
        <v>4.9934554442277231E-3</v>
      </c>
      <c r="D161" s="16">
        <v>6486022</v>
      </c>
      <c r="E161" s="77">
        <v>0</v>
      </c>
      <c r="F161" s="77">
        <v>0</v>
      </c>
      <c r="G161" s="77">
        <v>0</v>
      </c>
      <c r="H161" s="77">
        <v>0</v>
      </c>
      <c r="I161" s="77">
        <v>0</v>
      </c>
      <c r="J161" s="77"/>
      <c r="K161" s="77">
        <v>260877</v>
      </c>
      <c r="L161" s="77">
        <v>0</v>
      </c>
      <c r="M161" s="77">
        <v>1375043</v>
      </c>
      <c r="N161" s="77">
        <v>9105</v>
      </c>
      <c r="O161" s="77">
        <v>1645025</v>
      </c>
      <c r="P161" s="77"/>
      <c r="Q161" s="77">
        <v>517518</v>
      </c>
      <c r="R161" s="77"/>
      <c r="S161" s="77">
        <v>-1677</v>
      </c>
      <c r="T161" s="77"/>
      <c r="U161" s="77">
        <v>515841</v>
      </c>
    </row>
    <row r="162" spans="1:21" ht="15" x14ac:dyDescent="0.25">
      <c r="A162" s="58">
        <f>+'C Liability Recon'!A154</f>
        <v>305</v>
      </c>
      <c r="B162" s="59" t="str">
        <f>+'C Liability Recon'!B154</f>
        <v>State Milk Commission</v>
      </c>
      <c r="C162" s="76">
        <v>0</v>
      </c>
      <c r="D162" s="16">
        <v>0</v>
      </c>
      <c r="E162" s="77">
        <v>0</v>
      </c>
      <c r="F162" s="77">
        <v>0</v>
      </c>
      <c r="G162" s="77">
        <v>0</v>
      </c>
      <c r="H162" s="77">
        <v>0</v>
      </c>
      <c r="I162" s="77">
        <v>0</v>
      </c>
      <c r="J162" s="77"/>
      <c r="K162" s="77">
        <v>0</v>
      </c>
      <c r="L162" s="77">
        <v>0</v>
      </c>
      <c r="M162" s="77">
        <v>0</v>
      </c>
      <c r="N162" s="77">
        <v>0</v>
      </c>
      <c r="O162" s="77">
        <v>0</v>
      </c>
      <c r="P162" s="77"/>
      <c r="Q162" s="77">
        <v>0</v>
      </c>
      <c r="R162" s="77"/>
      <c r="S162" s="77">
        <v>0</v>
      </c>
      <c r="T162" s="77"/>
      <c r="U162" s="77">
        <v>0</v>
      </c>
    </row>
    <row r="163" spans="1:21" ht="15" x14ac:dyDescent="0.25">
      <c r="A163" s="58">
        <f>+'C Liability Recon'!A155</f>
        <v>310</v>
      </c>
      <c r="B163" s="59" t="str">
        <f>+'C Liability Recon'!B155</f>
        <v>Va Economic Dev Partnership</v>
      </c>
      <c r="C163" s="76">
        <v>1.187523535472802E-3</v>
      </c>
      <c r="D163" s="16">
        <v>1542480</v>
      </c>
      <c r="E163" s="77">
        <v>0</v>
      </c>
      <c r="F163" s="77">
        <v>0</v>
      </c>
      <c r="G163" s="77">
        <v>0</v>
      </c>
      <c r="H163" s="77">
        <v>96074</v>
      </c>
      <c r="I163" s="77">
        <v>96074</v>
      </c>
      <c r="J163" s="77"/>
      <c r="K163" s="77">
        <v>62041</v>
      </c>
      <c r="L163" s="77">
        <v>0</v>
      </c>
      <c r="M163" s="77">
        <v>327007</v>
      </c>
      <c r="N163" s="77">
        <v>0</v>
      </c>
      <c r="O163" s="77">
        <v>389048</v>
      </c>
      <c r="P163" s="77"/>
      <c r="Q163" s="77">
        <v>123074</v>
      </c>
      <c r="R163" s="77"/>
      <c r="S163" s="77">
        <v>17693</v>
      </c>
      <c r="T163" s="77"/>
      <c r="U163" s="77">
        <v>140767</v>
      </c>
    </row>
    <row r="164" spans="1:21" ht="15" x14ac:dyDescent="0.25">
      <c r="A164" s="58">
        <f>+'C Liability Recon'!A156</f>
        <v>311</v>
      </c>
      <c r="B164" s="59" t="str">
        <f>+'C Liability Recon'!B156</f>
        <v>Va National Defense Industrial</v>
      </c>
      <c r="C164" s="76">
        <v>0</v>
      </c>
      <c r="D164" s="16">
        <v>0</v>
      </c>
      <c r="E164" s="77">
        <v>0</v>
      </c>
      <c r="F164" s="77">
        <v>0</v>
      </c>
      <c r="G164" s="77">
        <v>0</v>
      </c>
      <c r="H164" s="77">
        <v>0</v>
      </c>
      <c r="I164" s="77">
        <v>0</v>
      </c>
      <c r="J164" s="77"/>
      <c r="K164" s="77">
        <v>0</v>
      </c>
      <c r="L164" s="77">
        <v>0</v>
      </c>
      <c r="M164" s="77">
        <v>0</v>
      </c>
      <c r="N164" s="77">
        <v>0</v>
      </c>
      <c r="O164" s="77">
        <v>0</v>
      </c>
      <c r="P164" s="77"/>
      <c r="Q164" s="77">
        <v>0</v>
      </c>
      <c r="R164" s="77"/>
      <c r="S164" s="77">
        <v>0</v>
      </c>
      <c r="T164" s="77"/>
      <c r="U164" s="77">
        <v>0</v>
      </c>
    </row>
    <row r="165" spans="1:21" ht="15" x14ac:dyDescent="0.25">
      <c r="A165" s="58">
        <f>+'C Liability Recon'!A157</f>
        <v>319</v>
      </c>
      <c r="B165" s="59" t="str">
        <f>+'C Liability Recon'!B157</f>
        <v xml:space="preserve">Chippokes Plantation Farm Fd  </v>
      </c>
      <c r="C165" s="76">
        <v>0</v>
      </c>
      <c r="D165" s="16">
        <v>0</v>
      </c>
      <c r="E165" s="77">
        <v>0</v>
      </c>
      <c r="F165" s="77">
        <v>0</v>
      </c>
      <c r="G165" s="77">
        <v>0</v>
      </c>
      <c r="H165" s="77">
        <v>0</v>
      </c>
      <c r="I165" s="77">
        <v>0</v>
      </c>
      <c r="J165" s="77"/>
      <c r="K165" s="77">
        <v>0</v>
      </c>
      <c r="L165" s="77">
        <v>0</v>
      </c>
      <c r="M165" s="77">
        <v>0</v>
      </c>
      <c r="N165" s="77">
        <v>0</v>
      </c>
      <c r="O165" s="77">
        <v>0</v>
      </c>
      <c r="P165" s="77"/>
      <c r="Q165" s="77">
        <v>0</v>
      </c>
      <c r="R165" s="77"/>
      <c r="S165" s="77">
        <v>0</v>
      </c>
      <c r="T165" s="77"/>
      <c r="U165" s="77">
        <v>0</v>
      </c>
    </row>
    <row r="166" spans="1:21" ht="15" x14ac:dyDescent="0.25">
      <c r="A166" s="58">
        <f>+'C Liability Recon'!A158</f>
        <v>320</v>
      </c>
      <c r="B166" s="59" t="str">
        <f>+'C Liability Recon'!B158</f>
        <v xml:space="preserve">Virginia Tourism Authority    </v>
      </c>
      <c r="C166" s="76">
        <v>7.3282530022000488E-4</v>
      </c>
      <c r="D166" s="16">
        <v>951870</v>
      </c>
      <c r="E166" s="77">
        <v>0</v>
      </c>
      <c r="F166" s="77">
        <v>0</v>
      </c>
      <c r="G166" s="77">
        <v>0</v>
      </c>
      <c r="H166" s="77">
        <v>0</v>
      </c>
      <c r="I166" s="77">
        <v>0</v>
      </c>
      <c r="J166" s="77"/>
      <c r="K166" s="77">
        <v>38286</v>
      </c>
      <c r="L166" s="77">
        <v>0</v>
      </c>
      <c r="M166" s="77">
        <v>201797</v>
      </c>
      <c r="N166" s="77">
        <v>4299</v>
      </c>
      <c r="O166" s="77">
        <v>244382</v>
      </c>
      <c r="P166" s="77"/>
      <c r="Q166" s="77">
        <v>75949</v>
      </c>
      <c r="R166" s="77"/>
      <c r="S166" s="77">
        <v>-792</v>
      </c>
      <c r="T166" s="77"/>
      <c r="U166" s="77">
        <v>75157</v>
      </c>
    </row>
    <row r="167" spans="1:21" ht="15" x14ac:dyDescent="0.25">
      <c r="A167" s="58">
        <f>+'C Liability Recon'!A159</f>
        <v>325</v>
      </c>
      <c r="B167" s="59" t="str">
        <f>+'C Liability Recon'!B159</f>
        <v>Dept of Business Assistance</v>
      </c>
      <c r="C167" s="76">
        <v>0</v>
      </c>
      <c r="D167" s="16">
        <v>0</v>
      </c>
      <c r="E167" s="77">
        <v>0</v>
      </c>
      <c r="F167" s="77">
        <v>0</v>
      </c>
      <c r="G167" s="77">
        <v>0</v>
      </c>
      <c r="H167" s="77">
        <v>0</v>
      </c>
      <c r="I167" s="77">
        <v>0</v>
      </c>
      <c r="J167" s="77"/>
      <c r="K167" s="77">
        <v>0</v>
      </c>
      <c r="L167" s="77">
        <v>0</v>
      </c>
      <c r="M167" s="77">
        <v>0</v>
      </c>
      <c r="N167" s="77">
        <v>0</v>
      </c>
      <c r="O167" s="77">
        <v>0</v>
      </c>
      <c r="P167" s="77"/>
      <c r="Q167" s="77">
        <v>0</v>
      </c>
      <c r="R167" s="77"/>
      <c r="S167" s="77">
        <v>0</v>
      </c>
      <c r="T167" s="77"/>
      <c r="U167" s="77">
        <v>0</v>
      </c>
    </row>
    <row r="168" spans="1:21" ht="15" x14ac:dyDescent="0.25">
      <c r="A168" s="58">
        <f>+'C Liability Recon'!A160</f>
        <v>326</v>
      </c>
      <c r="B168" s="59" t="str">
        <f>+'C Liability Recon'!B160</f>
        <v xml:space="preserve">Off of Workforce Development  </v>
      </c>
      <c r="C168" s="76">
        <v>0</v>
      </c>
      <c r="D168" s="16">
        <v>0</v>
      </c>
      <c r="E168" s="77">
        <v>0</v>
      </c>
      <c r="F168" s="77">
        <v>0</v>
      </c>
      <c r="G168" s="77">
        <v>0</v>
      </c>
      <c r="H168" s="77">
        <v>0</v>
      </c>
      <c r="I168" s="77">
        <v>0</v>
      </c>
      <c r="J168" s="77"/>
      <c r="K168" s="77">
        <v>0</v>
      </c>
      <c r="L168" s="77">
        <v>0</v>
      </c>
      <c r="M168" s="77">
        <v>0</v>
      </c>
      <c r="N168" s="77">
        <v>0</v>
      </c>
      <c r="O168" s="77">
        <v>0</v>
      </c>
      <c r="P168" s="77"/>
      <c r="Q168" s="77">
        <v>0</v>
      </c>
      <c r="R168" s="77"/>
      <c r="S168" s="77">
        <v>0</v>
      </c>
      <c r="T168" s="77"/>
      <c r="U168" s="77">
        <v>0</v>
      </c>
    </row>
    <row r="169" spans="1:21" ht="15" x14ac:dyDescent="0.25">
      <c r="A169" s="58">
        <f>+'C Liability Recon'!A161</f>
        <v>330</v>
      </c>
      <c r="B169" s="59" t="str">
        <f>+'C Liability Recon'!B161</f>
        <v>Virginia-Israel Advisory Board</v>
      </c>
      <c r="C169" s="76">
        <v>1.2330485917093896E-5</v>
      </c>
      <c r="D169" s="16">
        <v>16016</v>
      </c>
      <c r="E169" s="77">
        <v>0</v>
      </c>
      <c r="F169" s="77">
        <v>0</v>
      </c>
      <c r="G169" s="77">
        <v>0</v>
      </c>
      <c r="H169" s="77">
        <v>92</v>
      </c>
      <c r="I169" s="77">
        <v>92</v>
      </c>
      <c r="J169" s="77"/>
      <c r="K169" s="77">
        <v>644</v>
      </c>
      <c r="L169" s="77">
        <v>0</v>
      </c>
      <c r="M169" s="77">
        <v>3395</v>
      </c>
      <c r="N169" s="77">
        <v>0</v>
      </c>
      <c r="O169" s="77">
        <v>4039</v>
      </c>
      <c r="P169" s="77"/>
      <c r="Q169" s="77">
        <v>1278</v>
      </c>
      <c r="R169" s="77"/>
      <c r="S169" s="77">
        <v>17</v>
      </c>
      <c r="T169" s="77"/>
      <c r="U169" s="77">
        <v>1295</v>
      </c>
    </row>
    <row r="170" spans="1:21" ht="15" x14ac:dyDescent="0.25">
      <c r="A170" s="58">
        <f>+'C Liability Recon'!A162</f>
        <v>350</v>
      </c>
      <c r="B170" s="59" t="str">
        <f>+'C Liability Recon'!B162</f>
        <v>Dept Small Bus/Supplier Div</v>
      </c>
      <c r="C170" s="76">
        <v>3.1394446613257479E-4</v>
      </c>
      <c r="D170" s="16">
        <v>407784</v>
      </c>
      <c r="E170" s="77">
        <v>0</v>
      </c>
      <c r="F170" s="77">
        <v>0</v>
      </c>
      <c r="G170" s="77">
        <v>0</v>
      </c>
      <c r="H170" s="77">
        <v>35211</v>
      </c>
      <c r="I170" s="77">
        <v>35211</v>
      </c>
      <c r="J170" s="77"/>
      <c r="K170" s="77">
        <v>16402</v>
      </c>
      <c r="L170" s="77">
        <v>0</v>
      </c>
      <c r="M170" s="77">
        <v>86451</v>
      </c>
      <c r="N170" s="77">
        <v>0</v>
      </c>
      <c r="O170" s="77">
        <v>102853</v>
      </c>
      <c r="P170" s="77"/>
      <c r="Q170" s="77">
        <v>32537</v>
      </c>
      <c r="R170" s="77"/>
      <c r="S170" s="77">
        <v>6484</v>
      </c>
      <c r="T170" s="77"/>
      <c r="U170" s="77">
        <v>39021</v>
      </c>
    </row>
    <row r="171" spans="1:21" ht="15" x14ac:dyDescent="0.25">
      <c r="A171" s="58">
        <f>+'C Liability Recon'!A163</f>
        <v>360</v>
      </c>
      <c r="B171" s="59" t="str">
        <f>+'C Liability Recon'!B163</f>
        <v>Fort Monroe Authority</v>
      </c>
      <c r="C171" s="76">
        <v>2.2229865007147257E-4</v>
      </c>
      <c r="D171" s="16">
        <v>288745</v>
      </c>
      <c r="E171" s="77">
        <v>0</v>
      </c>
      <c r="F171" s="77">
        <v>0</v>
      </c>
      <c r="G171" s="77">
        <v>0</v>
      </c>
      <c r="H171" s="77">
        <v>0</v>
      </c>
      <c r="I171" s="77">
        <v>0</v>
      </c>
      <c r="J171" s="77"/>
      <c r="K171" s="77">
        <v>11614</v>
      </c>
      <c r="L171" s="77">
        <v>0</v>
      </c>
      <c r="M171" s="77">
        <v>61214</v>
      </c>
      <c r="N171" s="77">
        <v>399</v>
      </c>
      <c r="O171" s="77">
        <v>73227</v>
      </c>
      <c r="P171" s="77"/>
      <c r="Q171" s="77">
        <v>23039</v>
      </c>
      <c r="R171" s="77"/>
      <c r="S171" s="77">
        <v>-73</v>
      </c>
      <c r="T171" s="77"/>
      <c r="U171" s="77">
        <v>22966</v>
      </c>
    </row>
    <row r="172" spans="1:21" ht="15" x14ac:dyDescent="0.25">
      <c r="A172" s="58">
        <f>+'C Liability Recon'!A164</f>
        <v>400</v>
      </c>
      <c r="B172" s="59" t="str">
        <f>+'C Liability Recon'!B164</f>
        <v>Jamestown-Yorktown Commemor</v>
      </c>
      <c r="C172" s="76">
        <v>3.1417098772345318E-5</v>
      </c>
      <c r="D172" s="16">
        <v>40808</v>
      </c>
      <c r="E172" s="77">
        <v>0</v>
      </c>
      <c r="F172" s="77">
        <v>0</v>
      </c>
      <c r="G172" s="77">
        <v>0</v>
      </c>
      <c r="H172" s="77">
        <v>41551</v>
      </c>
      <c r="I172" s="77">
        <v>41551</v>
      </c>
      <c r="J172" s="77"/>
      <c r="K172" s="77">
        <v>1641</v>
      </c>
      <c r="L172" s="77">
        <v>0</v>
      </c>
      <c r="M172" s="77">
        <v>8651</v>
      </c>
      <c r="N172" s="77">
        <v>0</v>
      </c>
      <c r="O172" s="77">
        <v>10292</v>
      </c>
      <c r="P172" s="77"/>
      <c r="Q172" s="77">
        <v>3256</v>
      </c>
      <c r="R172" s="77"/>
      <c r="S172" s="77">
        <v>7652</v>
      </c>
      <c r="T172" s="77"/>
      <c r="U172" s="77">
        <v>10908</v>
      </c>
    </row>
    <row r="173" spans="1:21" ht="15" x14ac:dyDescent="0.25">
      <c r="A173" s="58">
        <f>+'C Liability Recon'!A165</f>
        <v>402</v>
      </c>
      <c r="B173" s="59" t="str">
        <f>+'C Liability Recon'!B165</f>
        <v>Marine Resources Commission</v>
      </c>
      <c r="C173" s="76">
        <v>1.7410266329801235E-3</v>
      </c>
      <c r="D173" s="16">
        <v>2261427</v>
      </c>
      <c r="E173" s="77">
        <v>0</v>
      </c>
      <c r="F173" s="77">
        <v>0</v>
      </c>
      <c r="G173" s="77">
        <v>0</v>
      </c>
      <c r="H173" s="77">
        <v>0</v>
      </c>
      <c r="I173" s="77">
        <v>0</v>
      </c>
      <c r="J173" s="77"/>
      <c r="K173" s="77">
        <v>90958</v>
      </c>
      <c r="L173" s="77">
        <v>0</v>
      </c>
      <c r="M173" s="77">
        <v>479425</v>
      </c>
      <c r="N173" s="77">
        <v>43474</v>
      </c>
      <c r="O173" s="77">
        <v>613857</v>
      </c>
      <c r="P173" s="77"/>
      <c r="Q173" s="77">
        <v>180439</v>
      </c>
      <c r="R173" s="77"/>
      <c r="S173" s="77">
        <v>-8006</v>
      </c>
      <c r="T173" s="77"/>
      <c r="U173" s="77">
        <v>172433</v>
      </c>
    </row>
    <row r="174" spans="1:21" ht="15" x14ac:dyDescent="0.25">
      <c r="A174" s="58">
        <f>+'C Liability Recon'!A166</f>
        <v>403</v>
      </c>
      <c r="B174" s="59" t="str">
        <f>+'C Liability Recon'!B166</f>
        <v>Dept Game and Inland Fisheries</v>
      </c>
      <c r="C174" s="76">
        <v>5.3011845434752583E-3</v>
      </c>
      <c r="D174" s="16">
        <v>6885732</v>
      </c>
      <c r="E174" s="77">
        <v>0</v>
      </c>
      <c r="F174" s="77">
        <v>0</v>
      </c>
      <c r="G174" s="77">
        <v>0</v>
      </c>
      <c r="H174" s="77">
        <v>200056</v>
      </c>
      <c r="I174" s="77">
        <v>200056</v>
      </c>
      <c r="J174" s="77"/>
      <c r="K174" s="77">
        <v>276954</v>
      </c>
      <c r="L174" s="77">
        <v>0</v>
      </c>
      <c r="M174" s="77">
        <v>1459782</v>
      </c>
      <c r="N174" s="77">
        <v>0</v>
      </c>
      <c r="O174" s="77">
        <v>1736736</v>
      </c>
      <c r="P174" s="77"/>
      <c r="Q174" s="77">
        <v>549410</v>
      </c>
      <c r="R174" s="77"/>
      <c r="S174" s="77">
        <v>36843</v>
      </c>
      <c r="T174" s="77"/>
      <c r="U174" s="77">
        <v>586253</v>
      </c>
    </row>
    <row r="175" spans="1:21" ht="15" x14ac:dyDescent="0.25">
      <c r="A175" s="58">
        <f>+'C Liability Recon'!A167</f>
        <v>405</v>
      </c>
      <c r="B175" s="59" t="str">
        <f>+'C Liability Recon'!B167</f>
        <v>Virginia Racing Commission</v>
      </c>
      <c r="C175" s="76">
        <v>2.1161936196363305E-5</v>
      </c>
      <c r="D175" s="16">
        <v>27487</v>
      </c>
      <c r="E175" s="77">
        <v>0</v>
      </c>
      <c r="F175" s="77">
        <v>0</v>
      </c>
      <c r="G175" s="77">
        <v>0</v>
      </c>
      <c r="H175" s="77">
        <v>0</v>
      </c>
      <c r="I175" s="77">
        <v>0</v>
      </c>
      <c r="J175" s="77"/>
      <c r="K175" s="77">
        <v>1106</v>
      </c>
      <c r="L175" s="77">
        <v>0</v>
      </c>
      <c r="M175" s="77">
        <v>5827</v>
      </c>
      <c r="N175" s="77">
        <v>9667</v>
      </c>
      <c r="O175" s="77">
        <v>16600</v>
      </c>
      <c r="P175" s="77"/>
      <c r="Q175" s="77">
        <v>2193</v>
      </c>
      <c r="R175" s="77"/>
      <c r="S175" s="77">
        <v>-1780</v>
      </c>
      <c r="T175" s="77"/>
      <c r="U175" s="77">
        <v>413</v>
      </c>
    </row>
    <row r="176" spans="1:21" ht="15" x14ac:dyDescent="0.25">
      <c r="A176" s="58">
        <f>+'C Liability Recon'!A168</f>
        <v>407</v>
      </c>
      <c r="B176" s="59" t="str">
        <f>+'C Liability Recon'!B168</f>
        <v>Virginia Port Authority</v>
      </c>
      <c r="C176" s="76">
        <v>3.9171848553694631E-5</v>
      </c>
      <c r="D176" s="16">
        <v>50880</v>
      </c>
      <c r="E176" s="77">
        <v>0</v>
      </c>
      <c r="F176" s="77">
        <v>0</v>
      </c>
      <c r="G176" s="77">
        <v>0</v>
      </c>
      <c r="H176" s="77">
        <v>0</v>
      </c>
      <c r="I176" s="77">
        <v>0</v>
      </c>
      <c r="J176" s="77"/>
      <c r="K176" s="77">
        <v>2046</v>
      </c>
      <c r="L176" s="77">
        <v>0</v>
      </c>
      <c r="M176" s="77">
        <v>10787</v>
      </c>
      <c r="N176" s="77">
        <v>19538</v>
      </c>
      <c r="O176" s="77">
        <v>32371</v>
      </c>
      <c r="P176" s="77"/>
      <c r="Q176" s="77">
        <v>4060</v>
      </c>
      <c r="R176" s="77"/>
      <c r="S176" s="77">
        <v>-3598</v>
      </c>
      <c r="T176" s="77"/>
      <c r="U176" s="77">
        <v>462</v>
      </c>
    </row>
    <row r="177" spans="1:21" ht="15" x14ac:dyDescent="0.25">
      <c r="A177" s="58">
        <f>+'C Liability Recon'!A169</f>
        <v>408</v>
      </c>
      <c r="B177" s="59" t="str">
        <f>+'C Liability Recon'!B169</f>
        <v>Chesapeake Bay Local Asst Dept</v>
      </c>
      <c r="C177" s="76">
        <v>0</v>
      </c>
      <c r="D177" s="16">
        <v>0</v>
      </c>
      <c r="E177" s="77">
        <v>0</v>
      </c>
      <c r="F177" s="77">
        <v>0</v>
      </c>
      <c r="G177" s="77">
        <v>0</v>
      </c>
      <c r="H177" s="77">
        <v>0</v>
      </c>
      <c r="I177" s="77">
        <v>0</v>
      </c>
      <c r="J177" s="77"/>
      <c r="K177" s="77">
        <v>0</v>
      </c>
      <c r="L177" s="77">
        <v>0</v>
      </c>
      <c r="M177" s="77">
        <v>0</v>
      </c>
      <c r="N177" s="77">
        <v>0</v>
      </c>
      <c r="O177" s="77">
        <v>0</v>
      </c>
      <c r="P177" s="77"/>
      <c r="Q177" s="77">
        <v>0</v>
      </c>
      <c r="R177" s="77"/>
      <c r="S177" s="77">
        <v>0</v>
      </c>
      <c r="T177" s="77"/>
      <c r="U177" s="77">
        <v>0</v>
      </c>
    </row>
    <row r="178" spans="1:21" ht="15" x14ac:dyDescent="0.25">
      <c r="A178" s="58">
        <f>+'C Liability Recon'!A170</f>
        <v>409</v>
      </c>
      <c r="B178" s="59" t="str">
        <f>+'C Liability Recon'!B170</f>
        <v xml:space="preserve">Dept Mines Minerals &amp; Energy  </v>
      </c>
      <c r="C178" s="76">
        <v>2.2933614574315105E-3</v>
      </c>
      <c r="D178" s="16">
        <v>2978857</v>
      </c>
      <c r="E178" s="77">
        <v>0</v>
      </c>
      <c r="F178" s="77">
        <v>0</v>
      </c>
      <c r="G178" s="77">
        <v>0</v>
      </c>
      <c r="H178" s="77">
        <v>0</v>
      </c>
      <c r="I178" s="77">
        <v>0</v>
      </c>
      <c r="J178" s="77"/>
      <c r="K178" s="77">
        <v>119814</v>
      </c>
      <c r="L178" s="77">
        <v>0</v>
      </c>
      <c r="M178" s="77">
        <v>631521</v>
      </c>
      <c r="N178" s="77">
        <v>71599</v>
      </c>
      <c r="O178" s="77">
        <v>822934</v>
      </c>
      <c r="P178" s="77"/>
      <c r="Q178" s="77">
        <v>237682</v>
      </c>
      <c r="R178" s="77"/>
      <c r="S178" s="77">
        <v>-13186</v>
      </c>
      <c r="T178" s="77"/>
      <c r="U178" s="77">
        <v>224496</v>
      </c>
    </row>
    <row r="179" spans="1:21" ht="15" x14ac:dyDescent="0.25">
      <c r="A179" s="58">
        <f>+'C Liability Recon'!A171</f>
        <v>411</v>
      </c>
      <c r="B179" s="59" t="str">
        <f>+'C Liability Recon'!B171</f>
        <v xml:space="preserve">Dept of Forestry              </v>
      </c>
      <c r="C179" s="76">
        <v>2.8991823671367829E-3</v>
      </c>
      <c r="D179" s="16">
        <v>3765761</v>
      </c>
      <c r="E179" s="77">
        <v>0</v>
      </c>
      <c r="F179" s="77">
        <v>0</v>
      </c>
      <c r="G179" s="77">
        <v>0</v>
      </c>
      <c r="H179" s="77">
        <v>25150</v>
      </c>
      <c r="I179" s="77">
        <v>25150</v>
      </c>
      <c r="J179" s="77"/>
      <c r="K179" s="77">
        <v>151464</v>
      </c>
      <c r="L179" s="77">
        <v>0</v>
      </c>
      <c r="M179" s="77">
        <v>798345</v>
      </c>
      <c r="N179" s="77">
        <v>0</v>
      </c>
      <c r="O179" s="77">
        <v>949809</v>
      </c>
      <c r="P179" s="77"/>
      <c r="Q179" s="77">
        <v>300469</v>
      </c>
      <c r="R179" s="77"/>
      <c r="S179" s="77">
        <v>4632</v>
      </c>
      <c r="T179" s="77"/>
      <c r="U179" s="77">
        <v>305101</v>
      </c>
    </row>
    <row r="180" spans="1:21" ht="15" x14ac:dyDescent="0.25">
      <c r="A180" s="58">
        <f>+'C Liability Recon'!A172</f>
        <v>413</v>
      </c>
      <c r="B180" s="59" t="str">
        <f>+'C Liability Recon'!B172</f>
        <v>Comm on Va Alcohol Saf Act Pro</v>
      </c>
      <c r="C180" s="76">
        <v>9.4945319914620992E-5</v>
      </c>
      <c r="D180" s="16">
        <v>123325</v>
      </c>
      <c r="E180" s="77">
        <v>0</v>
      </c>
      <c r="F180" s="77">
        <v>0</v>
      </c>
      <c r="G180" s="77">
        <v>0</v>
      </c>
      <c r="H180" s="77">
        <v>7129</v>
      </c>
      <c r="I180" s="77">
        <v>7129</v>
      </c>
      <c r="J180" s="77"/>
      <c r="K180" s="77">
        <v>4960</v>
      </c>
      <c r="L180" s="77">
        <v>0</v>
      </c>
      <c r="M180" s="77">
        <v>26145</v>
      </c>
      <c r="N180" s="77">
        <v>0</v>
      </c>
      <c r="O180" s="77">
        <v>31105</v>
      </c>
      <c r="P180" s="77"/>
      <c r="Q180" s="77">
        <v>9840</v>
      </c>
      <c r="R180" s="77"/>
      <c r="S180" s="77">
        <v>1313</v>
      </c>
      <c r="T180" s="77"/>
      <c r="U180" s="77">
        <v>11153</v>
      </c>
    </row>
    <row r="181" spans="1:21" ht="15" x14ac:dyDescent="0.25">
      <c r="A181" s="58">
        <f>+'C Liability Recon'!A173</f>
        <v>417</v>
      </c>
      <c r="B181" s="59" t="str">
        <f>+'C Liability Recon'!B173</f>
        <v xml:space="preserve">Gunston Hall                  </v>
      </c>
      <c r="C181" s="76">
        <v>4.1867937445979781E-5</v>
      </c>
      <c r="D181" s="16">
        <v>54382</v>
      </c>
      <c r="E181" s="77">
        <v>0</v>
      </c>
      <c r="F181" s="77">
        <v>0</v>
      </c>
      <c r="G181" s="77">
        <v>0</v>
      </c>
      <c r="H181" s="77">
        <v>0</v>
      </c>
      <c r="I181" s="77">
        <v>0</v>
      </c>
      <c r="J181" s="77"/>
      <c r="K181" s="77">
        <v>2187</v>
      </c>
      <c r="L181" s="77">
        <v>0</v>
      </c>
      <c r="M181" s="77">
        <v>11529</v>
      </c>
      <c r="N181" s="77">
        <v>7590</v>
      </c>
      <c r="O181" s="77">
        <v>21306</v>
      </c>
      <c r="P181" s="77"/>
      <c r="Q181" s="77">
        <v>4339</v>
      </c>
      <c r="R181" s="77"/>
      <c r="S181" s="77">
        <v>-1398</v>
      </c>
      <c r="T181" s="77"/>
      <c r="U181" s="77">
        <v>2941</v>
      </c>
    </row>
    <row r="182" spans="1:21" ht="15" x14ac:dyDescent="0.25">
      <c r="A182" s="58">
        <f>+'C Liability Recon'!A174</f>
        <v>423</v>
      </c>
      <c r="B182" s="59" t="str">
        <f>+'C Liability Recon'!B174</f>
        <v>Dept of Historic Resources</v>
      </c>
      <c r="C182" s="76">
        <v>3.6544390883837334E-4</v>
      </c>
      <c r="D182" s="16">
        <v>474677</v>
      </c>
      <c r="E182" s="77">
        <v>0</v>
      </c>
      <c r="F182" s="77">
        <v>0</v>
      </c>
      <c r="G182" s="77">
        <v>0</v>
      </c>
      <c r="H182" s="77">
        <v>0</v>
      </c>
      <c r="I182" s="77">
        <v>0</v>
      </c>
      <c r="J182" s="77"/>
      <c r="K182" s="77">
        <v>19092</v>
      </c>
      <c r="L182" s="77">
        <v>0</v>
      </c>
      <c r="M182" s="77">
        <v>100632</v>
      </c>
      <c r="N182" s="77">
        <v>13368</v>
      </c>
      <c r="O182" s="77">
        <v>133092</v>
      </c>
      <c r="P182" s="77"/>
      <c r="Q182" s="77">
        <v>37874</v>
      </c>
      <c r="R182" s="77"/>
      <c r="S182" s="77">
        <v>-2462</v>
      </c>
      <c r="T182" s="77"/>
      <c r="U182" s="77">
        <v>35412</v>
      </c>
    </row>
    <row r="183" spans="1:21" ht="15" x14ac:dyDescent="0.25">
      <c r="A183" s="58">
        <f>+'C Liability Recon'!A175</f>
        <v>425</v>
      </c>
      <c r="B183" s="59" t="str">
        <f>+'C Liability Recon'!B175</f>
        <v>Jamestown-Yorktown Foundation</v>
      </c>
      <c r="C183" s="76">
        <v>1.2455545113692064E-3</v>
      </c>
      <c r="D183" s="16">
        <v>1617856</v>
      </c>
      <c r="E183" s="77">
        <v>0</v>
      </c>
      <c r="F183" s="77">
        <v>0</v>
      </c>
      <c r="G183" s="77">
        <v>0</v>
      </c>
      <c r="H183" s="77">
        <v>81767</v>
      </c>
      <c r="I183" s="77">
        <v>81767</v>
      </c>
      <c r="J183" s="77"/>
      <c r="K183" s="77">
        <v>65073</v>
      </c>
      <c r="L183" s="77">
        <v>0</v>
      </c>
      <c r="M183" s="77">
        <v>342987</v>
      </c>
      <c r="N183" s="77">
        <v>0</v>
      </c>
      <c r="O183" s="77">
        <v>408060</v>
      </c>
      <c r="P183" s="77"/>
      <c r="Q183" s="77">
        <v>129088</v>
      </c>
      <c r="R183" s="77"/>
      <c r="S183" s="77">
        <v>15058</v>
      </c>
      <c r="T183" s="77"/>
      <c r="U183" s="77">
        <v>144146</v>
      </c>
    </row>
    <row r="184" spans="1:21" ht="15" x14ac:dyDescent="0.25">
      <c r="A184" s="58">
        <f>+'C Liability Recon'!A176</f>
        <v>440</v>
      </c>
      <c r="B184" s="59" t="str">
        <f>+'C Liability Recon'!B176</f>
        <v>Dept of Environmental Quality</v>
      </c>
      <c r="C184" s="76">
        <v>9.0123754837081807E-3</v>
      </c>
      <c r="D184" s="16">
        <v>11706215</v>
      </c>
      <c r="E184" s="77">
        <v>0</v>
      </c>
      <c r="F184" s="77">
        <v>0</v>
      </c>
      <c r="G184" s="77">
        <v>0</v>
      </c>
      <c r="H184" s="77">
        <v>0</v>
      </c>
      <c r="I184" s="77">
        <v>0</v>
      </c>
      <c r="J184" s="77"/>
      <c r="K184" s="77">
        <v>470841</v>
      </c>
      <c r="L184" s="77">
        <v>0</v>
      </c>
      <c r="M184" s="77">
        <v>2481728</v>
      </c>
      <c r="N184" s="77">
        <v>230473</v>
      </c>
      <c r="O184" s="77">
        <v>3183042</v>
      </c>
      <c r="P184" s="77"/>
      <c r="Q184" s="77">
        <v>934035</v>
      </c>
      <c r="R184" s="77"/>
      <c r="S184" s="77">
        <v>-42444</v>
      </c>
      <c r="T184" s="77"/>
      <c r="U184" s="77">
        <v>891591</v>
      </c>
    </row>
    <row r="185" spans="1:21" ht="15" x14ac:dyDescent="0.25">
      <c r="A185" s="58">
        <f>+'C Liability Recon'!A177</f>
        <v>450</v>
      </c>
      <c r="B185" s="59" t="str">
        <f>+'C Liability Recon'!B177</f>
        <v>Gov Adv Cncl Self-Det &amp; Fed</v>
      </c>
      <c r="C185" s="76">
        <v>0</v>
      </c>
      <c r="D185" s="16">
        <v>0</v>
      </c>
      <c r="E185" s="77">
        <v>0</v>
      </c>
      <c r="F185" s="77">
        <v>0</v>
      </c>
      <c r="G185" s="77">
        <v>0</v>
      </c>
      <c r="H185" s="77">
        <v>0</v>
      </c>
      <c r="I185" s="77">
        <v>0</v>
      </c>
      <c r="J185" s="77"/>
      <c r="K185" s="77">
        <v>0</v>
      </c>
      <c r="L185" s="77">
        <v>0</v>
      </c>
      <c r="M185" s="77">
        <v>0</v>
      </c>
      <c r="N185" s="77">
        <v>0</v>
      </c>
      <c r="O185" s="77">
        <v>0</v>
      </c>
      <c r="P185" s="77"/>
      <c r="Q185" s="77">
        <v>0</v>
      </c>
      <c r="R185" s="77"/>
      <c r="S185" s="77">
        <v>0</v>
      </c>
      <c r="T185" s="77"/>
      <c r="U185" s="77">
        <v>0</v>
      </c>
    </row>
    <row r="186" spans="1:21" ht="15" x14ac:dyDescent="0.25">
      <c r="A186" s="58">
        <f>+'C Liability Recon'!A178</f>
        <v>451</v>
      </c>
      <c r="B186" s="59" t="str">
        <f>+'C Liability Recon'!B178</f>
        <v xml:space="preserve">Govs Comm On Comp &amp; Equit Tax </v>
      </c>
      <c r="C186" s="76">
        <v>0</v>
      </c>
      <c r="D186" s="16">
        <v>0</v>
      </c>
      <c r="E186" s="77">
        <v>0</v>
      </c>
      <c r="F186" s="77">
        <v>0</v>
      </c>
      <c r="G186" s="77">
        <v>0</v>
      </c>
      <c r="H186" s="77">
        <v>0</v>
      </c>
      <c r="I186" s="77">
        <v>0</v>
      </c>
      <c r="J186" s="77"/>
      <c r="K186" s="77">
        <v>0</v>
      </c>
      <c r="L186" s="77">
        <v>0</v>
      </c>
      <c r="M186" s="77">
        <v>0</v>
      </c>
      <c r="N186" s="77">
        <v>0</v>
      </c>
      <c r="O186" s="77">
        <v>0</v>
      </c>
      <c r="P186" s="77"/>
      <c r="Q186" s="77">
        <v>0</v>
      </c>
      <c r="R186" s="77"/>
      <c r="S186" s="77">
        <v>0</v>
      </c>
      <c r="T186" s="77"/>
      <c r="U186" s="77">
        <v>0</v>
      </c>
    </row>
    <row r="187" spans="1:21" ht="15" x14ac:dyDescent="0.25">
      <c r="A187" s="58">
        <f>+'C Liability Recon'!A179</f>
        <v>452</v>
      </c>
      <c r="B187" s="59" t="str">
        <f>+'C Liability Recon'!B179</f>
        <v xml:space="preserve">Govs Comm On Env Stewardship  </v>
      </c>
      <c r="C187" s="76">
        <v>0</v>
      </c>
      <c r="D187" s="16">
        <v>0</v>
      </c>
      <c r="E187" s="77">
        <v>0</v>
      </c>
      <c r="F187" s="77">
        <v>0</v>
      </c>
      <c r="G187" s="77">
        <v>0</v>
      </c>
      <c r="H187" s="77">
        <v>0</v>
      </c>
      <c r="I187" s="77">
        <v>0</v>
      </c>
      <c r="J187" s="77"/>
      <c r="K187" s="77">
        <v>0</v>
      </c>
      <c r="L187" s="77">
        <v>0</v>
      </c>
      <c r="M187" s="77">
        <v>0</v>
      </c>
      <c r="N187" s="77">
        <v>0</v>
      </c>
      <c r="O187" s="77">
        <v>0</v>
      </c>
      <c r="P187" s="77"/>
      <c r="Q187" s="77">
        <v>0</v>
      </c>
      <c r="R187" s="77"/>
      <c r="S187" s="77">
        <v>0</v>
      </c>
      <c r="T187" s="77"/>
      <c r="U187" s="77">
        <v>0</v>
      </c>
    </row>
    <row r="188" spans="1:21" ht="15" x14ac:dyDescent="0.25">
      <c r="A188" s="58">
        <f>+'C Liability Recon'!A180</f>
        <v>453</v>
      </c>
      <c r="B188" s="59" t="str">
        <f>+'C Liability Recon'!B180</f>
        <v xml:space="preserve">Govs Comm on Phy Fitness &amp; Sp </v>
      </c>
      <c r="C188" s="76">
        <v>0</v>
      </c>
      <c r="D188" s="16">
        <v>0</v>
      </c>
      <c r="E188" s="77">
        <v>0</v>
      </c>
      <c r="F188" s="77">
        <v>0</v>
      </c>
      <c r="G188" s="77">
        <v>0</v>
      </c>
      <c r="H188" s="77">
        <v>0</v>
      </c>
      <c r="I188" s="77">
        <v>0</v>
      </c>
      <c r="J188" s="77"/>
      <c r="K188" s="77">
        <v>0</v>
      </c>
      <c r="L188" s="77">
        <v>0</v>
      </c>
      <c r="M188" s="77">
        <v>0</v>
      </c>
      <c r="N188" s="77">
        <v>0</v>
      </c>
      <c r="O188" s="77">
        <v>0</v>
      </c>
      <c r="P188" s="77"/>
      <c r="Q188" s="77">
        <v>0</v>
      </c>
      <c r="R188" s="77"/>
      <c r="S188" s="77">
        <v>0</v>
      </c>
      <c r="T188" s="77"/>
      <c r="U188" s="77">
        <v>0</v>
      </c>
    </row>
    <row r="189" spans="1:21" ht="15" x14ac:dyDescent="0.25">
      <c r="A189" s="58">
        <f>+'C Liability Recon'!A181</f>
        <v>454</v>
      </c>
      <c r="B189" s="59" t="str">
        <f>+'C Liability Recon'!B181</f>
        <v>Secretary of Veterans Affairs and Homeland Security</v>
      </c>
      <c r="C189" s="76">
        <v>2.4741941253906044E-5</v>
      </c>
      <c r="D189" s="16">
        <v>32137</v>
      </c>
      <c r="E189" s="77">
        <v>0</v>
      </c>
      <c r="F189" s="77">
        <v>0</v>
      </c>
      <c r="G189" s="77">
        <v>0</v>
      </c>
      <c r="H189" s="77">
        <v>225</v>
      </c>
      <c r="I189" s="77">
        <v>225</v>
      </c>
      <c r="J189" s="77"/>
      <c r="K189" s="77">
        <v>1293</v>
      </c>
      <c r="L189" s="77">
        <v>0</v>
      </c>
      <c r="M189" s="77">
        <v>6813</v>
      </c>
      <c r="N189" s="77">
        <v>0</v>
      </c>
      <c r="O189" s="77">
        <v>8106</v>
      </c>
      <c r="P189" s="77"/>
      <c r="Q189" s="77">
        <v>2564</v>
      </c>
      <c r="R189" s="77"/>
      <c r="S189" s="77">
        <v>41</v>
      </c>
      <c r="T189" s="77"/>
      <c r="U189" s="77">
        <v>2605</v>
      </c>
    </row>
    <row r="190" spans="1:21" ht="15" x14ac:dyDescent="0.25">
      <c r="A190" s="58">
        <f>+'C Liability Recon'!A182</f>
        <v>501</v>
      </c>
      <c r="B190" s="59" t="str">
        <f>+'C Liability Recon'!B182</f>
        <v>Dept of Transportation</v>
      </c>
      <c r="C190" s="76">
        <v>8.9977648410965214E-2</v>
      </c>
      <c r="D190" s="16">
        <v>116872366</v>
      </c>
      <c r="E190" s="77">
        <v>0</v>
      </c>
      <c r="F190" s="77">
        <v>0</v>
      </c>
      <c r="G190" s="77">
        <v>0</v>
      </c>
      <c r="H190" s="77">
        <v>3722626</v>
      </c>
      <c r="I190" s="77">
        <v>3722626</v>
      </c>
      <c r="J190" s="77"/>
      <c r="K190" s="77">
        <v>4700773</v>
      </c>
      <c r="L190" s="77">
        <v>0</v>
      </c>
      <c r="M190" s="77">
        <v>24777045</v>
      </c>
      <c r="N190" s="77">
        <v>0</v>
      </c>
      <c r="O190" s="77">
        <v>29477818</v>
      </c>
      <c r="P190" s="77"/>
      <c r="Q190" s="77">
        <v>9325208</v>
      </c>
      <c r="R190" s="77"/>
      <c r="S190" s="77">
        <v>685570</v>
      </c>
      <c r="T190" s="77"/>
      <c r="U190" s="77">
        <v>10010778</v>
      </c>
    </row>
    <row r="191" spans="1:21" ht="15" x14ac:dyDescent="0.25">
      <c r="A191" s="58">
        <f>+'C Liability Recon'!A183</f>
        <v>502</v>
      </c>
      <c r="B191" s="59" t="str">
        <f>+'C Liability Recon'!B183</f>
        <v>Central Garage</v>
      </c>
      <c r="C191" s="76">
        <v>0</v>
      </c>
      <c r="D191" s="16">
        <v>0</v>
      </c>
      <c r="E191" s="77">
        <v>0</v>
      </c>
      <c r="F191" s="77">
        <v>0</v>
      </c>
      <c r="G191" s="77">
        <v>0</v>
      </c>
      <c r="H191" s="77">
        <v>0</v>
      </c>
      <c r="I191" s="77">
        <v>0</v>
      </c>
      <c r="J191" s="77"/>
      <c r="K191" s="77">
        <v>0</v>
      </c>
      <c r="L191" s="77">
        <v>0</v>
      </c>
      <c r="M191" s="77">
        <v>0</v>
      </c>
      <c r="N191" s="77">
        <v>0</v>
      </c>
      <c r="O191" s="77">
        <v>0</v>
      </c>
      <c r="P191" s="77"/>
      <c r="Q191" s="77">
        <v>0</v>
      </c>
      <c r="R191" s="77"/>
      <c r="S191" s="77">
        <v>0</v>
      </c>
      <c r="T191" s="77"/>
      <c r="U191" s="77">
        <v>0</v>
      </c>
    </row>
    <row r="192" spans="1:21" ht="15" x14ac:dyDescent="0.25">
      <c r="A192" s="58">
        <f>+'C Liability Recon'!A184</f>
        <v>505</v>
      </c>
      <c r="B192" s="59" t="str">
        <f>+'C Liability Recon'!B184</f>
        <v>Dept of Rail &amp; Public Trans</v>
      </c>
      <c r="C192" s="76">
        <v>6.1156588281861509E-4</v>
      </c>
      <c r="D192" s="16">
        <v>794366</v>
      </c>
      <c r="E192" s="77">
        <v>0</v>
      </c>
      <c r="F192" s="77">
        <v>0</v>
      </c>
      <c r="G192" s="77">
        <v>0</v>
      </c>
      <c r="H192" s="77">
        <v>119284</v>
      </c>
      <c r="I192" s="77">
        <v>119284</v>
      </c>
      <c r="J192" s="77"/>
      <c r="K192" s="77">
        <v>31951</v>
      </c>
      <c r="L192" s="77">
        <v>0</v>
      </c>
      <c r="M192" s="77">
        <v>168406</v>
      </c>
      <c r="N192" s="77">
        <v>0</v>
      </c>
      <c r="O192" s="77">
        <v>200357</v>
      </c>
      <c r="P192" s="77"/>
      <c r="Q192" s="77">
        <v>63382</v>
      </c>
      <c r="R192" s="77"/>
      <c r="S192" s="77">
        <v>21967</v>
      </c>
      <c r="T192" s="77"/>
      <c r="U192" s="77">
        <v>85349</v>
      </c>
    </row>
    <row r="193" spans="1:21" ht="15" x14ac:dyDescent="0.25">
      <c r="A193" s="58">
        <f>+'C Liability Recon'!A185</f>
        <v>506</v>
      </c>
      <c r="B193" s="59" t="str">
        <f>+'C Liability Recon'!B185</f>
        <v>Motor Vehicle Dealer Board</v>
      </c>
      <c r="C193" s="76">
        <v>2.642465930155073E-4</v>
      </c>
      <c r="D193" s="16">
        <v>343231</v>
      </c>
      <c r="E193" s="77">
        <v>0</v>
      </c>
      <c r="F193" s="77">
        <v>0</v>
      </c>
      <c r="G193" s="77">
        <v>0</v>
      </c>
      <c r="H193" s="77">
        <v>34115</v>
      </c>
      <c r="I193" s="77">
        <v>34115</v>
      </c>
      <c r="J193" s="77"/>
      <c r="K193" s="77">
        <v>13805</v>
      </c>
      <c r="L193" s="77">
        <v>0</v>
      </c>
      <c r="M193" s="77">
        <v>72765</v>
      </c>
      <c r="N193" s="77">
        <v>0</v>
      </c>
      <c r="O193" s="77">
        <v>86570</v>
      </c>
      <c r="P193" s="77"/>
      <c r="Q193" s="77">
        <v>27386</v>
      </c>
      <c r="R193" s="77"/>
      <c r="S193" s="77">
        <v>6283</v>
      </c>
      <c r="T193" s="77"/>
      <c r="U193" s="77">
        <v>33669</v>
      </c>
    </row>
    <row r="194" spans="1:21" ht="15" x14ac:dyDescent="0.25">
      <c r="A194" s="58">
        <f>+'C Liability Recon'!A186</f>
        <v>507</v>
      </c>
      <c r="B194" s="59" t="str">
        <f>+'C Liability Recon'!B186</f>
        <v>BRD Towing and Recovery Operator</v>
      </c>
      <c r="C194" s="76">
        <v>0</v>
      </c>
      <c r="D194" s="16">
        <v>0</v>
      </c>
      <c r="E194" s="77">
        <v>0</v>
      </c>
      <c r="F194" s="77">
        <v>0</v>
      </c>
      <c r="G194" s="77">
        <v>0</v>
      </c>
      <c r="H194" s="77">
        <v>0</v>
      </c>
      <c r="I194" s="77">
        <v>0</v>
      </c>
      <c r="J194" s="77"/>
      <c r="K194" s="77">
        <v>0</v>
      </c>
      <c r="L194" s="77">
        <v>0</v>
      </c>
      <c r="M194" s="77">
        <v>0</v>
      </c>
      <c r="N194" s="77">
        <v>0</v>
      </c>
      <c r="O194" s="77">
        <v>0</v>
      </c>
      <c r="P194" s="77"/>
      <c r="Q194" s="77">
        <v>0</v>
      </c>
      <c r="R194" s="77"/>
      <c r="S194" s="77">
        <v>0</v>
      </c>
      <c r="T194" s="77"/>
      <c r="U194" s="77">
        <v>0</v>
      </c>
    </row>
    <row r="195" spans="1:21" ht="15" x14ac:dyDescent="0.25">
      <c r="A195" s="58">
        <f>+'C Liability Recon'!A187</f>
        <v>601</v>
      </c>
      <c r="B195" s="59" t="str">
        <f>+'C Liability Recon'!B187</f>
        <v>Dept of Health</v>
      </c>
      <c r="C195" s="76">
        <v>3.3981418609333985E-2</v>
      </c>
      <c r="D195" s="16">
        <v>44138616</v>
      </c>
      <c r="E195" s="77">
        <v>0</v>
      </c>
      <c r="F195" s="77">
        <v>0</v>
      </c>
      <c r="G195" s="77">
        <v>0</v>
      </c>
      <c r="H195" s="77">
        <v>0</v>
      </c>
      <c r="I195" s="77">
        <v>0</v>
      </c>
      <c r="J195" s="77"/>
      <c r="K195" s="77">
        <v>1775319</v>
      </c>
      <c r="L195" s="77">
        <v>0</v>
      </c>
      <c r="M195" s="77">
        <v>9357428</v>
      </c>
      <c r="N195" s="77">
        <v>747877</v>
      </c>
      <c r="O195" s="77">
        <v>11880624</v>
      </c>
      <c r="P195" s="77"/>
      <c r="Q195" s="77">
        <v>3521806</v>
      </c>
      <c r="R195" s="77"/>
      <c r="S195" s="77">
        <v>-137731</v>
      </c>
      <c r="T195" s="77"/>
      <c r="U195" s="77">
        <v>3384075</v>
      </c>
    </row>
    <row r="196" spans="1:21" ht="15" x14ac:dyDescent="0.25">
      <c r="A196" s="58">
        <f>+'C Liability Recon'!A188</f>
        <v>602</v>
      </c>
      <c r="B196" s="59" t="str">
        <f>+'C Liability Recon'!B188</f>
        <v>Dept of Medical Asst Services</v>
      </c>
      <c r="C196" s="76">
        <v>4.4142975716513384E-3</v>
      </c>
      <c r="D196" s="16">
        <v>5733751</v>
      </c>
      <c r="E196" s="77">
        <v>0</v>
      </c>
      <c r="F196" s="77">
        <v>0</v>
      </c>
      <c r="G196" s="77">
        <v>0</v>
      </c>
      <c r="H196" s="77">
        <v>213331</v>
      </c>
      <c r="I196" s="77">
        <v>213331</v>
      </c>
      <c r="J196" s="77"/>
      <c r="K196" s="77">
        <v>230620</v>
      </c>
      <c r="L196" s="77">
        <v>0</v>
      </c>
      <c r="M196" s="77">
        <v>1215561</v>
      </c>
      <c r="N196" s="77">
        <v>0</v>
      </c>
      <c r="O196" s="77">
        <v>1446181</v>
      </c>
      <c r="P196" s="77"/>
      <c r="Q196" s="77">
        <v>457494</v>
      </c>
      <c r="R196" s="77"/>
      <c r="S196" s="77">
        <v>39287</v>
      </c>
      <c r="T196" s="77"/>
      <c r="U196" s="77">
        <v>496781</v>
      </c>
    </row>
    <row r="197" spans="1:21" ht="15" x14ac:dyDescent="0.25">
      <c r="A197" s="58">
        <f>+'C Liability Recon'!A189</f>
        <v>606</v>
      </c>
      <c r="B197" s="59" t="str">
        <f>+'C Liability Recon'!B189</f>
        <v>Va Bd for People With Disabil</v>
      </c>
      <c r="C197" s="76">
        <v>8.5918193537699132E-5</v>
      </c>
      <c r="D197" s="16">
        <v>111600</v>
      </c>
      <c r="E197" s="77">
        <v>0</v>
      </c>
      <c r="F197" s="77">
        <v>0</v>
      </c>
      <c r="G197" s="77">
        <v>0</v>
      </c>
      <c r="H197" s="77">
        <v>0</v>
      </c>
      <c r="I197" s="77">
        <v>0</v>
      </c>
      <c r="J197" s="77"/>
      <c r="K197" s="77">
        <v>4489</v>
      </c>
      <c r="L197" s="77">
        <v>0</v>
      </c>
      <c r="M197" s="77">
        <v>23659</v>
      </c>
      <c r="N197" s="77">
        <v>20679</v>
      </c>
      <c r="O197" s="77">
        <v>48827</v>
      </c>
      <c r="P197" s="77"/>
      <c r="Q197" s="77">
        <v>8904</v>
      </c>
      <c r="R197" s="77"/>
      <c r="S197" s="77">
        <v>-3808</v>
      </c>
      <c r="T197" s="77"/>
      <c r="U197" s="77">
        <v>5096</v>
      </c>
    </row>
    <row r="198" spans="1:21" ht="15" x14ac:dyDescent="0.25">
      <c r="A198" s="58">
        <f>+'C Liability Recon'!A190</f>
        <v>701</v>
      </c>
      <c r="B198" s="59" t="str">
        <f>+'C Liability Recon'!B190</f>
        <v>Dept of Corrections</v>
      </c>
      <c r="C198" s="76">
        <v>3.6576123184993586E-3</v>
      </c>
      <c r="D198" s="16">
        <v>4750889</v>
      </c>
      <c r="E198" s="77">
        <v>0</v>
      </c>
      <c r="F198" s="77">
        <v>0</v>
      </c>
      <c r="G198" s="77">
        <v>0</v>
      </c>
      <c r="H198" s="77">
        <v>209428</v>
      </c>
      <c r="I198" s="77">
        <v>209428</v>
      </c>
      <c r="J198" s="77"/>
      <c r="K198" s="77">
        <v>191088</v>
      </c>
      <c r="L198" s="77">
        <v>0</v>
      </c>
      <c r="M198" s="77">
        <v>1007193</v>
      </c>
      <c r="N198" s="77">
        <v>0</v>
      </c>
      <c r="O198" s="77">
        <v>1198281</v>
      </c>
      <c r="P198" s="77"/>
      <c r="Q198" s="77">
        <v>379072</v>
      </c>
      <c r="R198" s="77"/>
      <c r="S198" s="77">
        <v>38569</v>
      </c>
      <c r="T198" s="77"/>
      <c r="U198" s="77">
        <v>417641</v>
      </c>
    </row>
    <row r="199" spans="1:21" ht="15" x14ac:dyDescent="0.25">
      <c r="A199" s="58">
        <f>+'C Liability Recon'!A191</f>
        <v>702</v>
      </c>
      <c r="B199" s="59" t="str">
        <f>+'C Liability Recon'!B191</f>
        <v>Dept f/t Blind &amp; Vision Impair</v>
      </c>
      <c r="C199" s="76">
        <v>2.5466713952550738E-3</v>
      </c>
      <c r="D199" s="16">
        <v>3307883</v>
      </c>
      <c r="E199" s="77">
        <v>0</v>
      </c>
      <c r="F199" s="77">
        <v>0</v>
      </c>
      <c r="G199" s="77">
        <v>0</v>
      </c>
      <c r="H199" s="77">
        <v>202426</v>
      </c>
      <c r="I199" s="77">
        <v>202426</v>
      </c>
      <c r="J199" s="77"/>
      <c r="K199" s="77">
        <v>133048</v>
      </c>
      <c r="L199" s="77">
        <v>0</v>
      </c>
      <c r="M199" s="77">
        <v>701274</v>
      </c>
      <c r="N199" s="77">
        <v>0</v>
      </c>
      <c r="O199" s="77">
        <v>834322</v>
      </c>
      <c r="P199" s="77"/>
      <c r="Q199" s="77">
        <v>263935</v>
      </c>
      <c r="R199" s="77"/>
      <c r="S199" s="77">
        <v>37279</v>
      </c>
      <c r="T199" s="77"/>
      <c r="U199" s="77">
        <v>301214</v>
      </c>
    </row>
    <row r="200" spans="1:21" ht="15" x14ac:dyDescent="0.25">
      <c r="A200" s="58">
        <f>+'C Liability Recon'!A192</f>
        <v>703</v>
      </c>
      <c r="B200" s="59" t="str">
        <f>+'C Liability Recon'!B192</f>
        <v>Central State Hospital</v>
      </c>
      <c r="C200" s="76">
        <v>7.6775676098462141E-3</v>
      </c>
      <c r="D200" s="16">
        <v>9972427</v>
      </c>
      <c r="E200" s="77">
        <v>0</v>
      </c>
      <c r="F200" s="77">
        <v>0</v>
      </c>
      <c r="G200" s="77">
        <v>0</v>
      </c>
      <c r="H200" s="77">
        <v>0</v>
      </c>
      <c r="I200" s="77">
        <v>0</v>
      </c>
      <c r="J200" s="77"/>
      <c r="K200" s="77">
        <v>401105</v>
      </c>
      <c r="L200" s="77">
        <v>0</v>
      </c>
      <c r="M200" s="77">
        <v>2114164</v>
      </c>
      <c r="N200" s="77">
        <v>647376</v>
      </c>
      <c r="O200" s="77">
        <v>3162645</v>
      </c>
      <c r="P200" s="77"/>
      <c r="Q200" s="77">
        <v>795697</v>
      </c>
      <c r="R200" s="77"/>
      <c r="S200" s="77">
        <v>-119222</v>
      </c>
      <c r="T200" s="77"/>
      <c r="U200" s="77">
        <v>676475</v>
      </c>
    </row>
    <row r="201" spans="1:21" ht="15" x14ac:dyDescent="0.25">
      <c r="A201" s="58">
        <f>+'C Liability Recon'!A193</f>
        <v>704</v>
      </c>
      <c r="B201" s="59" t="str">
        <f>+'C Liability Recon'!B193</f>
        <v>Eastern State Hospital</v>
      </c>
      <c r="C201" s="76">
        <v>6.8162640828882716E-3</v>
      </c>
      <c r="D201" s="16">
        <v>8853676</v>
      </c>
      <c r="E201" s="77">
        <v>0</v>
      </c>
      <c r="F201" s="77">
        <v>0</v>
      </c>
      <c r="G201" s="77">
        <v>0</v>
      </c>
      <c r="H201" s="77">
        <v>0</v>
      </c>
      <c r="I201" s="77">
        <v>0</v>
      </c>
      <c r="J201" s="77"/>
      <c r="K201" s="77">
        <v>356108</v>
      </c>
      <c r="L201" s="77">
        <v>0</v>
      </c>
      <c r="M201" s="77">
        <v>1876988</v>
      </c>
      <c r="N201" s="77">
        <v>786815</v>
      </c>
      <c r="O201" s="77">
        <v>3019911</v>
      </c>
      <c r="P201" s="77"/>
      <c r="Q201" s="77">
        <v>706432</v>
      </c>
      <c r="R201" s="77"/>
      <c r="S201" s="77">
        <v>-144902</v>
      </c>
      <c r="T201" s="77"/>
      <c r="U201" s="77">
        <v>561530</v>
      </c>
    </row>
    <row r="202" spans="1:21" ht="15" x14ac:dyDescent="0.25">
      <c r="A202" s="58">
        <f>+'C Liability Recon'!A194</f>
        <v>705</v>
      </c>
      <c r="B202" s="59" t="str">
        <f>+'C Liability Recon'!B194</f>
        <v>Southwestern Va Ment Hlth Inst</v>
      </c>
      <c r="C202" s="76">
        <v>5.3501614031881686E-3</v>
      </c>
      <c r="D202" s="16">
        <v>6949349</v>
      </c>
      <c r="E202" s="77">
        <v>0</v>
      </c>
      <c r="F202" s="77">
        <v>0</v>
      </c>
      <c r="G202" s="77">
        <v>0</v>
      </c>
      <c r="H202" s="77">
        <v>176544</v>
      </c>
      <c r="I202" s="77">
        <v>176544</v>
      </c>
      <c r="J202" s="77"/>
      <c r="K202" s="77">
        <v>279513</v>
      </c>
      <c r="L202" s="77">
        <v>0</v>
      </c>
      <c r="M202" s="77">
        <v>1473268</v>
      </c>
      <c r="N202" s="77">
        <v>0</v>
      </c>
      <c r="O202" s="77">
        <v>1752781</v>
      </c>
      <c r="P202" s="77"/>
      <c r="Q202" s="77">
        <v>554486</v>
      </c>
      <c r="R202" s="77"/>
      <c r="S202" s="77">
        <v>32513</v>
      </c>
      <c r="T202" s="77"/>
      <c r="U202" s="77">
        <v>586999</v>
      </c>
    </row>
    <row r="203" spans="1:21" ht="15" x14ac:dyDescent="0.25">
      <c r="A203" s="58">
        <f>+'C Liability Recon'!A195</f>
        <v>706</v>
      </c>
      <c r="B203" s="59" t="str">
        <f>+'C Liability Recon'!B195</f>
        <v>Western State Hospital</v>
      </c>
      <c r="C203" s="76">
        <v>6.8754951412555E-3</v>
      </c>
      <c r="D203" s="16">
        <v>8930611</v>
      </c>
      <c r="E203" s="77">
        <v>0</v>
      </c>
      <c r="F203" s="77">
        <v>0</v>
      </c>
      <c r="G203" s="77">
        <v>0</v>
      </c>
      <c r="H203" s="77">
        <v>374405</v>
      </c>
      <c r="I203" s="77">
        <v>374405</v>
      </c>
      <c r="J203" s="77"/>
      <c r="K203" s="77">
        <v>359202</v>
      </c>
      <c r="L203" s="77">
        <v>0</v>
      </c>
      <c r="M203" s="77">
        <v>1893298</v>
      </c>
      <c r="N203" s="77">
        <v>0</v>
      </c>
      <c r="O203" s="77">
        <v>2252500</v>
      </c>
      <c r="P203" s="77"/>
      <c r="Q203" s="77">
        <v>712571</v>
      </c>
      <c r="R203" s="77"/>
      <c r="S203" s="77">
        <v>68951</v>
      </c>
      <c r="T203" s="77"/>
      <c r="U203" s="77">
        <v>781522</v>
      </c>
    </row>
    <row r="204" spans="1:21" ht="15" x14ac:dyDescent="0.25">
      <c r="A204" s="58">
        <f>+'C Liability Recon'!A196</f>
        <v>707</v>
      </c>
      <c r="B204" s="59" t="str">
        <f>+'C Liability Recon'!B196</f>
        <v>Central Virginia Training Ctr</v>
      </c>
      <c r="C204" s="76">
        <v>6.7293501582723703E-3</v>
      </c>
      <c r="D204" s="16">
        <v>8740783</v>
      </c>
      <c r="E204" s="77">
        <v>0</v>
      </c>
      <c r="F204" s="77">
        <v>0</v>
      </c>
      <c r="G204" s="77">
        <v>0</v>
      </c>
      <c r="H204" s="77">
        <v>0</v>
      </c>
      <c r="I204" s="77">
        <v>0</v>
      </c>
      <c r="J204" s="77"/>
      <c r="K204" s="77">
        <v>351567</v>
      </c>
      <c r="L204" s="77">
        <v>0</v>
      </c>
      <c r="M204" s="77">
        <v>1853054</v>
      </c>
      <c r="N204" s="77">
        <v>2874602</v>
      </c>
      <c r="O204" s="77">
        <v>5079223</v>
      </c>
      <c r="P204" s="77"/>
      <c r="Q204" s="77">
        <v>697424</v>
      </c>
      <c r="R204" s="77"/>
      <c r="S204" s="77">
        <v>-529393</v>
      </c>
      <c r="T204" s="77"/>
      <c r="U204" s="77">
        <v>168031</v>
      </c>
    </row>
    <row r="205" spans="1:21" ht="15" x14ac:dyDescent="0.25">
      <c r="A205" s="58">
        <f>+'C Liability Recon'!A197</f>
        <v>708</v>
      </c>
      <c r="B205" s="59" t="str">
        <f>+'C Liability Recon'!B197</f>
        <v xml:space="preserve">COV Center for Child &amp; Adoles </v>
      </c>
      <c r="C205" s="76">
        <v>1.1391346679745129E-3</v>
      </c>
      <c r="D205" s="16">
        <v>1479627</v>
      </c>
      <c r="E205" s="77">
        <v>0</v>
      </c>
      <c r="F205" s="77">
        <v>0</v>
      </c>
      <c r="G205" s="77">
        <v>0</v>
      </c>
      <c r="H205" s="77">
        <v>0</v>
      </c>
      <c r="I205" s="77">
        <v>0</v>
      </c>
      <c r="J205" s="77"/>
      <c r="K205" s="77">
        <v>59513</v>
      </c>
      <c r="L205" s="77">
        <v>0</v>
      </c>
      <c r="M205" s="77">
        <v>313682</v>
      </c>
      <c r="N205" s="77">
        <v>158836</v>
      </c>
      <c r="O205" s="77">
        <v>532031</v>
      </c>
      <c r="P205" s="77"/>
      <c r="Q205" s="77">
        <v>118059</v>
      </c>
      <c r="R205" s="77"/>
      <c r="S205" s="77">
        <v>-29251</v>
      </c>
      <c r="T205" s="77"/>
      <c r="U205" s="77">
        <v>88808</v>
      </c>
    </row>
    <row r="206" spans="1:21" ht="15" x14ac:dyDescent="0.25">
      <c r="A206" s="58">
        <f>+'C Liability Recon'!A198</f>
        <v>709</v>
      </c>
      <c r="B206" s="59" t="str">
        <f>+'C Liability Recon'!B198</f>
        <v>Powhatan Correctional Center</v>
      </c>
      <c r="C206" s="76">
        <v>0</v>
      </c>
      <c r="D206" s="16">
        <v>0</v>
      </c>
      <c r="E206" s="77">
        <v>0</v>
      </c>
      <c r="F206" s="77">
        <v>0</v>
      </c>
      <c r="G206" s="77">
        <v>0</v>
      </c>
      <c r="H206" s="77">
        <v>0</v>
      </c>
      <c r="I206" s="77">
        <v>0</v>
      </c>
      <c r="J206" s="77"/>
      <c r="K206" s="77">
        <v>0</v>
      </c>
      <c r="L206" s="77">
        <v>0</v>
      </c>
      <c r="M206" s="77">
        <v>0</v>
      </c>
      <c r="N206" s="77">
        <v>0</v>
      </c>
      <c r="O206" s="77">
        <v>0</v>
      </c>
      <c r="P206" s="77"/>
      <c r="Q206" s="77">
        <v>0</v>
      </c>
      <c r="R206" s="77"/>
      <c r="S206" s="77">
        <v>0</v>
      </c>
      <c r="T206" s="77"/>
      <c r="U206" s="77">
        <v>0</v>
      </c>
    </row>
    <row r="207" spans="1:21" ht="15" x14ac:dyDescent="0.25">
      <c r="A207" s="58">
        <f>+'C Liability Recon'!A199</f>
        <v>711</v>
      </c>
      <c r="B207" s="59" t="str">
        <f>+'C Liability Recon'!B199</f>
        <v>Virginia Corr Enterprises</v>
      </c>
      <c r="C207" s="76">
        <v>2.0030697010732985E-3</v>
      </c>
      <c r="D207" s="16">
        <v>2601796</v>
      </c>
      <c r="E207" s="77">
        <v>0</v>
      </c>
      <c r="F207" s="77">
        <v>0</v>
      </c>
      <c r="G207" s="77">
        <v>0</v>
      </c>
      <c r="H207" s="77">
        <v>94501</v>
      </c>
      <c r="I207" s="77">
        <v>94501</v>
      </c>
      <c r="J207" s="77"/>
      <c r="K207" s="77">
        <v>104648</v>
      </c>
      <c r="L207" s="77">
        <v>0</v>
      </c>
      <c r="M207" s="77">
        <v>551583</v>
      </c>
      <c r="N207" s="77">
        <v>0</v>
      </c>
      <c r="O207" s="77">
        <v>656231</v>
      </c>
      <c r="P207" s="77"/>
      <c r="Q207" s="77">
        <v>207597</v>
      </c>
      <c r="R207" s="77"/>
      <c r="S207" s="77">
        <v>17404</v>
      </c>
      <c r="T207" s="77"/>
      <c r="U207" s="77">
        <v>225001</v>
      </c>
    </row>
    <row r="208" spans="1:21" ht="15" x14ac:dyDescent="0.25">
      <c r="A208" s="58">
        <f>+'C Liability Recon'!A200</f>
        <v>716</v>
      </c>
      <c r="B208" s="59" t="str">
        <f>+'C Liability Recon'!B200</f>
        <v>Virginia Corr Center for Women</v>
      </c>
      <c r="C208" s="76">
        <v>2.7562935115323229E-3</v>
      </c>
      <c r="D208" s="16">
        <v>3580162</v>
      </c>
      <c r="E208" s="77">
        <v>0</v>
      </c>
      <c r="F208" s="77">
        <v>0</v>
      </c>
      <c r="G208" s="77">
        <v>0</v>
      </c>
      <c r="H208" s="77">
        <v>0</v>
      </c>
      <c r="I208" s="77">
        <v>0</v>
      </c>
      <c r="J208" s="77"/>
      <c r="K208" s="77">
        <v>143999</v>
      </c>
      <c r="L208" s="77">
        <v>0</v>
      </c>
      <c r="M208" s="77">
        <v>758998</v>
      </c>
      <c r="N208" s="77">
        <v>172294</v>
      </c>
      <c r="O208" s="77">
        <v>1075291</v>
      </c>
      <c r="P208" s="77"/>
      <c r="Q208" s="77">
        <v>285660</v>
      </c>
      <c r="R208" s="77"/>
      <c r="S208" s="77">
        <v>-31730</v>
      </c>
      <c r="T208" s="77"/>
      <c r="U208" s="77">
        <v>253930</v>
      </c>
    </row>
    <row r="209" spans="1:21" ht="15" x14ac:dyDescent="0.25">
      <c r="A209" s="58">
        <f>+'C Liability Recon'!A201</f>
        <v>717</v>
      </c>
      <c r="B209" s="59" t="str">
        <f>+'C Liability Recon'!B201</f>
        <v>Southampton Memorial Hospital</v>
      </c>
      <c r="C209" s="76">
        <v>0</v>
      </c>
      <c r="D209" s="16">
        <v>0</v>
      </c>
      <c r="E209" s="77">
        <v>0</v>
      </c>
      <c r="F209" s="77">
        <v>0</v>
      </c>
      <c r="G209" s="77">
        <v>0</v>
      </c>
      <c r="H209" s="77">
        <v>0</v>
      </c>
      <c r="I209" s="77">
        <v>0</v>
      </c>
      <c r="J209" s="77"/>
      <c r="K209" s="77">
        <v>0</v>
      </c>
      <c r="L209" s="77">
        <v>0</v>
      </c>
      <c r="M209" s="77">
        <v>0</v>
      </c>
      <c r="N209" s="77">
        <v>0</v>
      </c>
      <c r="O209" s="77">
        <v>0</v>
      </c>
      <c r="P209" s="77"/>
      <c r="Q209" s="77">
        <v>0</v>
      </c>
      <c r="R209" s="77"/>
      <c r="S209" s="77">
        <v>0</v>
      </c>
      <c r="T209" s="77"/>
      <c r="U209" s="77">
        <v>0</v>
      </c>
    </row>
    <row r="210" spans="1:21" ht="15" x14ac:dyDescent="0.25">
      <c r="A210" s="58">
        <f>+'C Liability Recon'!A202</f>
        <v>718</v>
      </c>
      <c r="B210" s="59" t="str">
        <f>+'C Liability Recon'!B202</f>
        <v>Bland Correctional Center</v>
      </c>
      <c r="C210" s="76">
        <v>2.967126313418693E-3</v>
      </c>
      <c r="D210" s="16">
        <v>3854014</v>
      </c>
      <c r="E210" s="77">
        <v>0</v>
      </c>
      <c r="F210" s="77">
        <v>0</v>
      </c>
      <c r="G210" s="77">
        <v>0</v>
      </c>
      <c r="H210" s="77">
        <v>0</v>
      </c>
      <c r="I210" s="77">
        <v>0</v>
      </c>
      <c r="J210" s="77"/>
      <c r="K210" s="77">
        <v>155014</v>
      </c>
      <c r="L210" s="77">
        <v>0</v>
      </c>
      <c r="M210" s="77">
        <v>817054</v>
      </c>
      <c r="N210" s="77">
        <v>63614</v>
      </c>
      <c r="O210" s="77">
        <v>1035682</v>
      </c>
      <c r="P210" s="77"/>
      <c r="Q210" s="77">
        <v>307511</v>
      </c>
      <c r="R210" s="77"/>
      <c r="S210" s="77">
        <v>-11715</v>
      </c>
      <c r="T210" s="77"/>
      <c r="U210" s="77">
        <v>295796</v>
      </c>
    </row>
    <row r="211" spans="1:21" ht="15" x14ac:dyDescent="0.25">
      <c r="A211" s="58">
        <f>+'C Liability Recon'!A203</f>
        <v>719</v>
      </c>
      <c r="B211" s="59" t="str">
        <f>+'C Liability Recon'!B203</f>
        <v>James River Correctional Ctr</v>
      </c>
      <c r="C211" s="76">
        <v>0</v>
      </c>
      <c r="D211" s="16">
        <v>0</v>
      </c>
      <c r="E211" s="77">
        <v>0</v>
      </c>
      <c r="F211" s="77">
        <v>0</v>
      </c>
      <c r="G211" s="77">
        <v>0</v>
      </c>
      <c r="H211" s="77">
        <v>0</v>
      </c>
      <c r="I211" s="77">
        <v>0</v>
      </c>
      <c r="J211" s="77"/>
      <c r="K211" s="77">
        <v>0</v>
      </c>
      <c r="L211" s="77">
        <v>0</v>
      </c>
      <c r="M211" s="77">
        <v>0</v>
      </c>
      <c r="N211" s="77">
        <v>0</v>
      </c>
      <c r="O211" s="77">
        <v>0</v>
      </c>
      <c r="P211" s="77"/>
      <c r="Q211" s="77">
        <v>0</v>
      </c>
      <c r="R211" s="77"/>
      <c r="S211" s="77">
        <v>0</v>
      </c>
      <c r="T211" s="77"/>
      <c r="U211" s="77">
        <v>0</v>
      </c>
    </row>
    <row r="212" spans="1:21" ht="15" x14ac:dyDescent="0.25">
      <c r="A212" s="58">
        <f>+'C Liability Recon'!A204</f>
        <v>720</v>
      </c>
      <c r="B212" s="59" t="str">
        <f>+'C Liability Recon'!B204</f>
        <v>Dept Behav Hlth &amp; Develop Svcs</v>
      </c>
      <c r="C212" s="76">
        <v>4.2943895724219128E-3</v>
      </c>
      <c r="D212" s="16">
        <v>5578002</v>
      </c>
      <c r="E212" s="77">
        <v>0</v>
      </c>
      <c r="F212" s="77">
        <v>0</v>
      </c>
      <c r="G212" s="77">
        <v>0</v>
      </c>
      <c r="H212" s="77">
        <v>748777</v>
      </c>
      <c r="I212" s="77">
        <v>748777</v>
      </c>
      <c r="J212" s="77"/>
      <c r="K212" s="77">
        <v>224355</v>
      </c>
      <c r="L212" s="77">
        <v>0</v>
      </c>
      <c r="M212" s="77">
        <v>1182542</v>
      </c>
      <c r="N212" s="77">
        <v>0</v>
      </c>
      <c r="O212" s="77">
        <v>1406897</v>
      </c>
      <c r="P212" s="77"/>
      <c r="Q212" s="77">
        <v>445067</v>
      </c>
      <c r="R212" s="77"/>
      <c r="S212" s="77">
        <v>137896</v>
      </c>
      <c r="T212" s="77"/>
      <c r="U212" s="77">
        <v>582963</v>
      </c>
    </row>
    <row r="213" spans="1:21" ht="15" x14ac:dyDescent="0.25">
      <c r="A213" s="58">
        <f>+'C Liability Recon'!A205</f>
        <v>721</v>
      </c>
      <c r="B213" s="59" t="str">
        <f>+'C Liability Recon'!B205</f>
        <v>Powhatan Recpt and Class Ctr</v>
      </c>
      <c r="C213" s="76">
        <v>0</v>
      </c>
      <c r="D213" s="16">
        <v>0</v>
      </c>
      <c r="E213" s="77">
        <v>0</v>
      </c>
      <c r="F213" s="77">
        <v>0</v>
      </c>
      <c r="G213" s="77">
        <v>0</v>
      </c>
      <c r="H213" s="77">
        <v>0</v>
      </c>
      <c r="I213" s="77">
        <v>0</v>
      </c>
      <c r="J213" s="77"/>
      <c r="K213" s="77">
        <v>0</v>
      </c>
      <c r="L213" s="77">
        <v>0</v>
      </c>
      <c r="M213" s="77">
        <v>0</v>
      </c>
      <c r="N213" s="77">
        <v>0</v>
      </c>
      <c r="O213" s="77">
        <v>0</v>
      </c>
      <c r="P213" s="77"/>
      <c r="Q213" s="77">
        <v>0</v>
      </c>
      <c r="R213" s="77"/>
      <c r="S213" s="77">
        <v>0</v>
      </c>
      <c r="T213" s="77"/>
      <c r="U213" s="77">
        <v>0</v>
      </c>
    </row>
    <row r="214" spans="1:21" ht="15" x14ac:dyDescent="0.25">
      <c r="A214" s="58">
        <f>+'C Liability Recon'!A206</f>
        <v>722</v>
      </c>
      <c r="B214" s="59" t="str">
        <f>+'C Liability Recon'!B206</f>
        <v xml:space="preserve">Office Inspec Gen Behav &amp; Dev </v>
      </c>
      <c r="C214" s="76">
        <v>0</v>
      </c>
      <c r="D214" s="16">
        <v>0</v>
      </c>
      <c r="E214" s="77">
        <v>0</v>
      </c>
      <c r="F214" s="77">
        <v>0</v>
      </c>
      <c r="G214" s="77">
        <v>0</v>
      </c>
      <c r="H214" s="77">
        <v>0</v>
      </c>
      <c r="I214" s="77">
        <v>0</v>
      </c>
      <c r="J214" s="77"/>
      <c r="K214" s="77">
        <v>0</v>
      </c>
      <c r="L214" s="77">
        <v>0</v>
      </c>
      <c r="M214" s="77">
        <v>0</v>
      </c>
      <c r="N214" s="77">
        <v>0</v>
      </c>
      <c r="O214" s="77">
        <v>0</v>
      </c>
      <c r="P214" s="77"/>
      <c r="Q214" s="77">
        <v>0</v>
      </c>
      <c r="R214" s="77"/>
      <c r="S214" s="77">
        <v>0</v>
      </c>
      <c r="T214" s="77"/>
      <c r="U214" s="77">
        <v>0</v>
      </c>
    </row>
    <row r="215" spans="1:21" ht="15" x14ac:dyDescent="0.25">
      <c r="A215" s="58">
        <f>+'C Liability Recon'!A207</f>
        <v>723</v>
      </c>
      <c r="B215" s="59" t="str">
        <f>+'C Liability Recon'!B207</f>
        <v>Southeastern Va Training Centr</v>
      </c>
      <c r="C215" s="76">
        <v>2.9971997053923807E-3</v>
      </c>
      <c r="D215" s="16">
        <v>3893076</v>
      </c>
      <c r="E215" s="77">
        <v>0</v>
      </c>
      <c r="F215" s="77">
        <v>0</v>
      </c>
      <c r="G215" s="77">
        <v>0</v>
      </c>
      <c r="H215" s="77">
        <v>0</v>
      </c>
      <c r="I215" s="77">
        <v>0</v>
      </c>
      <c r="J215" s="77"/>
      <c r="K215" s="77">
        <v>156585</v>
      </c>
      <c r="L215" s="77">
        <v>0</v>
      </c>
      <c r="M215" s="77">
        <v>825336</v>
      </c>
      <c r="N215" s="77">
        <v>190808</v>
      </c>
      <c r="O215" s="77">
        <v>1172729</v>
      </c>
      <c r="P215" s="77"/>
      <c r="Q215" s="77">
        <v>310627</v>
      </c>
      <c r="R215" s="77"/>
      <c r="S215" s="77">
        <v>-35140</v>
      </c>
      <c r="T215" s="77"/>
      <c r="U215" s="77">
        <v>275487</v>
      </c>
    </row>
    <row r="216" spans="1:21" ht="15" x14ac:dyDescent="0.25">
      <c r="A216" s="58">
        <f>+'C Liability Recon'!A208</f>
        <v>724</v>
      </c>
      <c r="B216" s="59" t="str">
        <f>+'C Liability Recon'!B208</f>
        <v>Catawba Hospital</v>
      </c>
      <c r="C216" s="76">
        <v>2.529650466524301E-3</v>
      </c>
      <c r="D216" s="16">
        <v>3285774</v>
      </c>
      <c r="E216" s="77">
        <v>0</v>
      </c>
      <c r="F216" s="77">
        <v>0</v>
      </c>
      <c r="G216" s="77">
        <v>0</v>
      </c>
      <c r="H216" s="77">
        <v>0</v>
      </c>
      <c r="I216" s="77">
        <v>0</v>
      </c>
      <c r="J216" s="77"/>
      <c r="K216" s="77">
        <v>132159</v>
      </c>
      <c r="L216" s="77">
        <v>0</v>
      </c>
      <c r="M216" s="77">
        <v>696587</v>
      </c>
      <c r="N216" s="77">
        <v>121075</v>
      </c>
      <c r="O216" s="77">
        <v>949821</v>
      </c>
      <c r="P216" s="77"/>
      <c r="Q216" s="77">
        <v>262171</v>
      </c>
      <c r="R216" s="77"/>
      <c r="S216" s="77">
        <v>-22298</v>
      </c>
      <c r="T216" s="77"/>
      <c r="U216" s="77">
        <v>239873</v>
      </c>
    </row>
    <row r="217" spans="1:21" ht="15" x14ac:dyDescent="0.25">
      <c r="A217" s="58">
        <f>+'C Liability Recon'!A209</f>
        <v>725</v>
      </c>
      <c r="B217" s="59" t="str">
        <f>+'C Liability Recon'!B209</f>
        <v>Northern Virginia Training Ctr</v>
      </c>
      <c r="C217" s="76">
        <v>7.3210910642416375E-4</v>
      </c>
      <c r="D217" s="16">
        <v>950940</v>
      </c>
      <c r="E217" s="77">
        <v>0</v>
      </c>
      <c r="F217" s="77">
        <v>0</v>
      </c>
      <c r="G217" s="77">
        <v>0</v>
      </c>
      <c r="H217" s="77">
        <v>0</v>
      </c>
      <c r="I217" s="77">
        <v>0</v>
      </c>
      <c r="J217" s="77"/>
      <c r="K217" s="77">
        <v>38248</v>
      </c>
      <c r="L217" s="77">
        <v>0</v>
      </c>
      <c r="M217" s="77">
        <v>201600</v>
      </c>
      <c r="N217" s="77">
        <v>2805447</v>
      </c>
      <c r="O217" s="77">
        <v>3045295</v>
      </c>
      <c r="P217" s="77"/>
      <c r="Q217" s="77">
        <v>75875</v>
      </c>
      <c r="R217" s="77"/>
      <c r="S217" s="77">
        <v>-516657</v>
      </c>
      <c r="T217" s="77"/>
      <c r="U217" s="77">
        <v>-440782</v>
      </c>
    </row>
    <row r="218" spans="1:21" ht="15" x14ac:dyDescent="0.25">
      <c r="A218" s="58">
        <f>+'C Liability Recon'!A210</f>
        <v>726</v>
      </c>
      <c r="B218" s="59" t="str">
        <f>+'C Liability Recon'!B210</f>
        <v>Southside Va Training Center</v>
      </c>
      <c r="C218" s="76">
        <v>0</v>
      </c>
      <c r="D218" s="16">
        <v>0</v>
      </c>
      <c r="E218" s="77">
        <v>0</v>
      </c>
      <c r="F218" s="77">
        <v>0</v>
      </c>
      <c r="G218" s="77">
        <v>0</v>
      </c>
      <c r="H218" s="77">
        <v>0</v>
      </c>
      <c r="I218" s="77">
        <v>0</v>
      </c>
      <c r="J218" s="77"/>
      <c r="K218" s="77">
        <v>0</v>
      </c>
      <c r="L218" s="77">
        <v>0</v>
      </c>
      <c r="M218" s="77">
        <v>0</v>
      </c>
      <c r="N218" s="77">
        <v>5406</v>
      </c>
      <c r="O218" s="77">
        <v>5406</v>
      </c>
      <c r="P218" s="77"/>
      <c r="Q218" s="77">
        <v>0</v>
      </c>
      <c r="R218" s="77"/>
      <c r="S218" s="77">
        <v>-995</v>
      </c>
      <c r="T218" s="77"/>
      <c r="U218" s="77">
        <v>-995</v>
      </c>
    </row>
    <row r="219" spans="1:21" ht="15" x14ac:dyDescent="0.25">
      <c r="A219" s="58">
        <f>+'C Liability Recon'!A211</f>
        <v>728</v>
      </c>
      <c r="B219" s="59" t="str">
        <f>+'C Liability Recon'!B211</f>
        <v>No Va Mental Health Institute</v>
      </c>
      <c r="C219" s="76">
        <v>3.0173533795289191E-3</v>
      </c>
      <c r="D219" s="16">
        <v>3919254</v>
      </c>
      <c r="E219" s="77">
        <v>0</v>
      </c>
      <c r="F219" s="77">
        <v>0</v>
      </c>
      <c r="G219" s="77">
        <v>0</v>
      </c>
      <c r="H219" s="77">
        <v>0</v>
      </c>
      <c r="I219" s="77">
        <v>0</v>
      </c>
      <c r="J219" s="77"/>
      <c r="K219" s="77">
        <v>157638</v>
      </c>
      <c r="L219" s="77">
        <v>0</v>
      </c>
      <c r="M219" s="77">
        <v>830885</v>
      </c>
      <c r="N219" s="77">
        <v>115147</v>
      </c>
      <c r="O219" s="77">
        <v>1103670</v>
      </c>
      <c r="P219" s="77"/>
      <c r="Q219" s="77">
        <v>312716</v>
      </c>
      <c r="R219" s="77"/>
      <c r="S219" s="77">
        <v>-21206</v>
      </c>
      <c r="T219" s="77"/>
      <c r="U219" s="77">
        <v>291510</v>
      </c>
    </row>
    <row r="220" spans="1:21" ht="15" x14ac:dyDescent="0.25">
      <c r="A220" s="58">
        <f>+'C Liability Recon'!A212</f>
        <v>729</v>
      </c>
      <c r="B220" s="59" t="str">
        <f>+'C Liability Recon'!B212</f>
        <v>Piedmont Geriatric Hospital</v>
      </c>
      <c r="C220" s="76">
        <v>3.5269170719358024E-3</v>
      </c>
      <c r="D220" s="16">
        <v>4581128</v>
      </c>
      <c r="E220" s="77">
        <v>0</v>
      </c>
      <c r="F220" s="77">
        <v>0</v>
      </c>
      <c r="G220" s="77">
        <v>0</v>
      </c>
      <c r="H220" s="77">
        <v>0</v>
      </c>
      <c r="I220" s="77">
        <v>0</v>
      </c>
      <c r="J220" s="77"/>
      <c r="K220" s="77">
        <v>184260</v>
      </c>
      <c r="L220" s="77">
        <v>0</v>
      </c>
      <c r="M220" s="77">
        <v>971203</v>
      </c>
      <c r="N220" s="77">
        <v>14590</v>
      </c>
      <c r="O220" s="77">
        <v>1170053</v>
      </c>
      <c r="P220" s="77"/>
      <c r="Q220" s="77">
        <v>365527</v>
      </c>
      <c r="R220" s="77"/>
      <c r="S220" s="77">
        <v>-2687</v>
      </c>
      <c r="T220" s="77"/>
      <c r="U220" s="77">
        <v>362840</v>
      </c>
    </row>
    <row r="221" spans="1:21" ht="15" x14ac:dyDescent="0.25">
      <c r="A221" s="58">
        <f>+'C Liability Recon'!A213</f>
        <v>730</v>
      </c>
      <c r="B221" s="59" t="str">
        <f>+'C Liability Recon'!B213</f>
        <v>Brunswick Correctional Center</v>
      </c>
      <c r="C221" s="76">
        <v>0</v>
      </c>
      <c r="D221" s="16">
        <v>0</v>
      </c>
      <c r="E221" s="77">
        <v>0</v>
      </c>
      <c r="F221" s="77">
        <v>0</v>
      </c>
      <c r="G221" s="77">
        <v>0</v>
      </c>
      <c r="H221" s="77">
        <v>0</v>
      </c>
      <c r="I221" s="77">
        <v>0</v>
      </c>
      <c r="J221" s="77"/>
      <c r="K221" s="77">
        <v>0</v>
      </c>
      <c r="L221" s="77">
        <v>0</v>
      </c>
      <c r="M221" s="77">
        <v>0</v>
      </c>
      <c r="N221" s="77">
        <v>0</v>
      </c>
      <c r="O221" s="77">
        <v>0</v>
      </c>
      <c r="P221" s="77"/>
      <c r="Q221" s="77">
        <v>0</v>
      </c>
      <c r="R221" s="77"/>
      <c r="S221" s="77">
        <v>0</v>
      </c>
      <c r="T221" s="77"/>
      <c r="U221" s="77">
        <v>0</v>
      </c>
    </row>
    <row r="222" spans="1:21" ht="15" x14ac:dyDescent="0.25">
      <c r="A222" s="58">
        <f>+'C Liability Recon'!A214</f>
        <v>731</v>
      </c>
      <c r="B222" s="59" t="str">
        <f>+'C Liability Recon'!B214</f>
        <v xml:space="preserve">Staunton Correctional Center  </v>
      </c>
      <c r="C222" s="76">
        <v>0</v>
      </c>
      <c r="D222" s="16">
        <v>0</v>
      </c>
      <c r="E222" s="77">
        <v>0</v>
      </c>
      <c r="F222" s="77">
        <v>0</v>
      </c>
      <c r="G222" s="77">
        <v>0</v>
      </c>
      <c r="H222" s="77">
        <v>0</v>
      </c>
      <c r="I222" s="77">
        <v>0</v>
      </c>
      <c r="J222" s="77"/>
      <c r="K222" s="77">
        <v>0</v>
      </c>
      <c r="L222" s="77">
        <v>0</v>
      </c>
      <c r="M222" s="77">
        <v>0</v>
      </c>
      <c r="N222" s="77">
        <v>0</v>
      </c>
      <c r="O222" s="77">
        <v>0</v>
      </c>
      <c r="P222" s="77"/>
      <c r="Q222" s="77">
        <v>0</v>
      </c>
      <c r="R222" s="77"/>
      <c r="S222" s="77">
        <v>0</v>
      </c>
      <c r="T222" s="77"/>
      <c r="U222" s="77">
        <v>0</v>
      </c>
    </row>
    <row r="223" spans="1:21" ht="15" x14ac:dyDescent="0.25">
      <c r="A223" s="58">
        <f>+'C Liability Recon'!A215</f>
        <v>733</v>
      </c>
      <c r="B223" s="59" t="str">
        <f>+'C Liability Recon'!B215</f>
        <v xml:space="preserve">Sussex I State Prison         </v>
      </c>
      <c r="C223" s="76">
        <v>3.5854965192586314E-3</v>
      </c>
      <c r="D223" s="16">
        <v>4657217</v>
      </c>
      <c r="E223" s="77">
        <v>0</v>
      </c>
      <c r="F223" s="77">
        <v>0</v>
      </c>
      <c r="G223" s="77">
        <v>0</v>
      </c>
      <c r="H223" s="77">
        <v>34328</v>
      </c>
      <c r="I223" s="77">
        <v>34328</v>
      </c>
      <c r="J223" s="77"/>
      <c r="K223" s="77">
        <v>187320</v>
      </c>
      <c r="L223" s="77">
        <v>0</v>
      </c>
      <c r="M223" s="77">
        <v>987334</v>
      </c>
      <c r="N223" s="77">
        <v>0</v>
      </c>
      <c r="O223" s="77">
        <v>1174654</v>
      </c>
      <c r="P223" s="77"/>
      <c r="Q223" s="77">
        <v>371598</v>
      </c>
      <c r="R223" s="77"/>
      <c r="S223" s="77">
        <v>6322</v>
      </c>
      <c r="T223" s="77"/>
      <c r="U223" s="77">
        <v>377920</v>
      </c>
    </row>
    <row r="224" spans="1:21" ht="15" x14ac:dyDescent="0.25">
      <c r="A224" s="58">
        <f>+'C Liability Recon'!A216</f>
        <v>734</v>
      </c>
      <c r="B224" s="59" t="str">
        <f>+'C Liability Recon'!B216</f>
        <v xml:space="preserve">Sussex II State Prison        </v>
      </c>
      <c r="C224" s="76">
        <v>3.2872215636848652E-3</v>
      </c>
      <c r="D224" s="16">
        <v>4269787</v>
      </c>
      <c r="E224" s="77">
        <v>0</v>
      </c>
      <c r="F224" s="77">
        <v>0</v>
      </c>
      <c r="G224" s="77">
        <v>0</v>
      </c>
      <c r="H224" s="77">
        <v>0</v>
      </c>
      <c r="I224" s="77">
        <v>0</v>
      </c>
      <c r="J224" s="77"/>
      <c r="K224" s="77">
        <v>171737</v>
      </c>
      <c r="L224" s="77">
        <v>0</v>
      </c>
      <c r="M224" s="77">
        <v>905199</v>
      </c>
      <c r="N224" s="77">
        <v>261448</v>
      </c>
      <c r="O224" s="77">
        <v>1338384</v>
      </c>
      <c r="P224" s="77"/>
      <c r="Q224" s="77">
        <v>340685</v>
      </c>
      <c r="R224" s="77"/>
      <c r="S224" s="77">
        <v>-48149</v>
      </c>
      <c r="T224" s="77"/>
      <c r="U224" s="77">
        <v>292536</v>
      </c>
    </row>
    <row r="225" spans="1:21" ht="15" x14ac:dyDescent="0.25">
      <c r="A225" s="58">
        <f>+'C Liability Recon'!A217</f>
        <v>735</v>
      </c>
      <c r="B225" s="59" t="str">
        <f>+'C Liability Recon'!B217</f>
        <v xml:space="preserve">Wallens Ridge State Prison    </v>
      </c>
      <c r="C225" s="76">
        <v>5.3827140016798961E-3</v>
      </c>
      <c r="D225" s="16">
        <v>6991631</v>
      </c>
      <c r="E225" s="77">
        <v>0</v>
      </c>
      <c r="F225" s="77">
        <v>0</v>
      </c>
      <c r="G225" s="77">
        <v>0</v>
      </c>
      <c r="H225" s="77">
        <v>0</v>
      </c>
      <c r="I225" s="77">
        <v>0</v>
      </c>
      <c r="J225" s="77"/>
      <c r="K225" s="77">
        <v>281213</v>
      </c>
      <c r="L225" s="77">
        <v>0</v>
      </c>
      <c r="M225" s="77">
        <v>1482232</v>
      </c>
      <c r="N225" s="77">
        <v>95190</v>
      </c>
      <c r="O225" s="77">
        <v>1858635</v>
      </c>
      <c r="P225" s="77"/>
      <c r="Q225" s="77">
        <v>557860</v>
      </c>
      <c r="R225" s="77"/>
      <c r="S225" s="77">
        <v>-17530</v>
      </c>
      <c r="T225" s="77"/>
      <c r="U225" s="77">
        <v>540330</v>
      </c>
    </row>
    <row r="226" spans="1:21" ht="15" x14ac:dyDescent="0.25">
      <c r="A226" s="58">
        <f>+'C Liability Recon'!A218</f>
        <v>736</v>
      </c>
      <c r="B226" s="59" t="str">
        <f>+'C Liability Recon'!B218</f>
        <v>Southampton Intensive Treat Ct</v>
      </c>
      <c r="C226" s="76">
        <v>0</v>
      </c>
      <c r="D226" s="16">
        <v>0</v>
      </c>
      <c r="E226" s="77">
        <v>0</v>
      </c>
      <c r="F226" s="77">
        <v>0</v>
      </c>
      <c r="G226" s="77">
        <v>0</v>
      </c>
      <c r="H226" s="77">
        <v>0</v>
      </c>
      <c r="I226" s="77">
        <v>0</v>
      </c>
      <c r="J226" s="77"/>
      <c r="K226" s="77">
        <v>0</v>
      </c>
      <c r="L226" s="77">
        <v>0</v>
      </c>
      <c r="M226" s="77">
        <v>0</v>
      </c>
      <c r="N226" s="77">
        <v>0</v>
      </c>
      <c r="O226" s="77">
        <v>0</v>
      </c>
      <c r="P226" s="77"/>
      <c r="Q226" s="77">
        <v>0</v>
      </c>
      <c r="R226" s="77"/>
      <c r="S226" s="77">
        <v>0</v>
      </c>
      <c r="T226" s="77"/>
      <c r="U226" s="77">
        <v>0</v>
      </c>
    </row>
    <row r="227" spans="1:21" ht="15" x14ac:dyDescent="0.25">
      <c r="A227" s="58">
        <f>+'C Liability Recon'!A219</f>
        <v>737</v>
      </c>
      <c r="B227" s="59" t="str">
        <f>+'C Liability Recon'!B219</f>
        <v xml:space="preserve">St Brides Correctional Center </v>
      </c>
      <c r="C227" s="76">
        <v>2.7615131473391606E-3</v>
      </c>
      <c r="D227" s="16">
        <v>3586942</v>
      </c>
      <c r="E227" s="77">
        <v>0</v>
      </c>
      <c r="F227" s="77">
        <v>0</v>
      </c>
      <c r="G227" s="77">
        <v>0</v>
      </c>
      <c r="H227" s="77">
        <v>67892</v>
      </c>
      <c r="I227" s="77">
        <v>67892</v>
      </c>
      <c r="J227" s="77"/>
      <c r="K227" s="77">
        <v>144272</v>
      </c>
      <c r="L227" s="77">
        <v>0</v>
      </c>
      <c r="M227" s="77">
        <v>760435</v>
      </c>
      <c r="N227" s="77">
        <v>0</v>
      </c>
      <c r="O227" s="77">
        <v>904707</v>
      </c>
      <c r="P227" s="77"/>
      <c r="Q227" s="77">
        <v>286201</v>
      </c>
      <c r="R227" s="77"/>
      <c r="S227" s="77">
        <v>12503</v>
      </c>
      <c r="T227" s="77"/>
      <c r="U227" s="77">
        <v>298704</v>
      </c>
    </row>
    <row r="228" spans="1:21" ht="15" x14ac:dyDescent="0.25">
      <c r="A228" s="58">
        <f>+'C Liability Recon'!A220</f>
        <v>738</v>
      </c>
      <c r="B228" s="59" t="str">
        <f>+'C Liability Recon'!B220</f>
        <v>Southwestern Va Training Ctr</v>
      </c>
      <c r="C228" s="76">
        <v>3.3254381658702169E-3</v>
      </c>
      <c r="D228" s="16">
        <v>4319426</v>
      </c>
      <c r="E228" s="77">
        <v>0</v>
      </c>
      <c r="F228" s="77">
        <v>0</v>
      </c>
      <c r="G228" s="77">
        <v>0</v>
      </c>
      <c r="H228" s="77">
        <v>0</v>
      </c>
      <c r="I228" s="77">
        <v>0</v>
      </c>
      <c r="J228" s="77"/>
      <c r="K228" s="77">
        <v>173734</v>
      </c>
      <c r="L228" s="77">
        <v>0</v>
      </c>
      <c r="M228" s="77">
        <v>915722</v>
      </c>
      <c r="N228" s="77">
        <v>777584</v>
      </c>
      <c r="O228" s="77">
        <v>1867040</v>
      </c>
      <c r="P228" s="77"/>
      <c r="Q228" s="77">
        <v>344646</v>
      </c>
      <c r="R228" s="77"/>
      <c r="S228" s="77">
        <v>-143202</v>
      </c>
      <c r="T228" s="77"/>
      <c r="U228" s="77">
        <v>201444</v>
      </c>
    </row>
    <row r="229" spans="1:21" ht="15" x14ac:dyDescent="0.25">
      <c r="A229" s="58">
        <f>+'C Liability Recon'!A221</f>
        <v>739</v>
      </c>
      <c r="B229" s="59" t="str">
        <f>+'C Liability Recon'!B221</f>
        <v>Southern Va Mental Health Inst</v>
      </c>
      <c r="C229" s="76">
        <v>1.8656086883549518E-3</v>
      </c>
      <c r="D229" s="16">
        <v>2423247</v>
      </c>
      <c r="E229" s="77">
        <v>0</v>
      </c>
      <c r="F229" s="77">
        <v>0</v>
      </c>
      <c r="G229" s="77">
        <v>0</v>
      </c>
      <c r="H229" s="77">
        <v>104</v>
      </c>
      <c r="I229" s="77">
        <v>104</v>
      </c>
      <c r="J229" s="77"/>
      <c r="K229" s="77">
        <v>97467</v>
      </c>
      <c r="L229" s="77">
        <v>0</v>
      </c>
      <c r="M229" s="77">
        <v>513731</v>
      </c>
      <c r="N229" s="77">
        <v>0</v>
      </c>
      <c r="O229" s="77">
        <v>611198</v>
      </c>
      <c r="P229" s="77"/>
      <c r="Q229" s="77">
        <v>193350</v>
      </c>
      <c r="R229" s="77"/>
      <c r="S229" s="77">
        <v>19</v>
      </c>
      <c r="T229" s="77"/>
      <c r="U229" s="77">
        <v>193369</v>
      </c>
    </row>
    <row r="230" spans="1:21" ht="15" x14ac:dyDescent="0.25">
      <c r="A230" s="58">
        <f>+'C Liability Recon'!A222</f>
        <v>740</v>
      </c>
      <c r="B230" s="59" t="str">
        <f>+'C Liability Recon'!B222</f>
        <v>Southampton Reception &amp; Class</v>
      </c>
      <c r="C230" s="76">
        <v>0</v>
      </c>
      <c r="D230" s="16">
        <v>0</v>
      </c>
      <c r="E230" s="77">
        <v>0</v>
      </c>
      <c r="F230" s="77">
        <v>0</v>
      </c>
      <c r="G230" s="77">
        <v>0</v>
      </c>
      <c r="H230" s="77">
        <v>0</v>
      </c>
      <c r="I230" s="77">
        <v>0</v>
      </c>
      <c r="J230" s="77"/>
      <c r="K230" s="77">
        <v>0</v>
      </c>
      <c r="L230" s="77">
        <v>0</v>
      </c>
      <c r="M230" s="77">
        <v>0</v>
      </c>
      <c r="N230" s="77">
        <v>0</v>
      </c>
      <c r="O230" s="77">
        <v>0</v>
      </c>
      <c r="P230" s="77"/>
      <c r="Q230" s="77">
        <v>0</v>
      </c>
      <c r="R230" s="77"/>
      <c r="S230" s="77">
        <v>0</v>
      </c>
      <c r="T230" s="77"/>
      <c r="U230" s="77">
        <v>0</v>
      </c>
    </row>
    <row r="231" spans="1:21" ht="15" x14ac:dyDescent="0.25">
      <c r="A231" s="58">
        <f>+'C Liability Recon'!A223</f>
        <v>741</v>
      </c>
      <c r="B231" s="59" t="str">
        <f>+'C Liability Recon'!B223</f>
        <v xml:space="preserve">Red Onion State Prison        </v>
      </c>
      <c r="C231" s="76">
        <v>5.497641417674985E-3</v>
      </c>
      <c r="D231" s="16">
        <v>7140911</v>
      </c>
      <c r="E231" s="77">
        <v>0</v>
      </c>
      <c r="F231" s="77">
        <v>0</v>
      </c>
      <c r="G231" s="77">
        <v>0</v>
      </c>
      <c r="H231" s="77">
        <v>139745</v>
      </c>
      <c r="I231" s="77">
        <v>139745</v>
      </c>
      <c r="J231" s="77"/>
      <c r="K231" s="77">
        <v>287218</v>
      </c>
      <c r="L231" s="77">
        <v>0</v>
      </c>
      <c r="M231" s="77">
        <v>1513880</v>
      </c>
      <c r="N231" s="77">
        <v>0</v>
      </c>
      <c r="O231" s="77">
        <v>1801098</v>
      </c>
      <c r="P231" s="77"/>
      <c r="Q231" s="77">
        <v>569771</v>
      </c>
      <c r="R231" s="77"/>
      <c r="S231" s="77">
        <v>25736</v>
      </c>
      <c r="T231" s="77"/>
      <c r="U231" s="77">
        <v>595507</v>
      </c>
    </row>
    <row r="232" spans="1:21" ht="15" x14ac:dyDescent="0.25">
      <c r="A232" s="58">
        <f>+'C Liability Recon'!A224</f>
        <v>742</v>
      </c>
      <c r="B232" s="59" t="str">
        <f>+'C Liability Recon'!B224</f>
        <v>Employee Rel &amp; Trg Div</v>
      </c>
      <c r="C232" s="76">
        <v>1.2397815845276276E-3</v>
      </c>
      <c r="D232" s="16">
        <v>1610358</v>
      </c>
      <c r="E232" s="77">
        <v>0</v>
      </c>
      <c r="F232" s="77">
        <v>0</v>
      </c>
      <c r="G232" s="77">
        <v>0</v>
      </c>
      <c r="H232" s="77">
        <v>29454</v>
      </c>
      <c r="I232" s="77">
        <v>29454</v>
      </c>
      <c r="J232" s="77"/>
      <c r="K232" s="77">
        <v>64771</v>
      </c>
      <c r="L232" s="77">
        <v>0</v>
      </c>
      <c r="M232" s="77">
        <v>341397</v>
      </c>
      <c r="N232" s="77">
        <v>0</v>
      </c>
      <c r="O232" s="77">
        <v>406168</v>
      </c>
      <c r="P232" s="77"/>
      <c r="Q232" s="77">
        <v>128490</v>
      </c>
      <c r="R232" s="77"/>
      <c r="S232" s="77">
        <v>5424</v>
      </c>
      <c r="T232" s="77"/>
      <c r="U232" s="77">
        <v>133914</v>
      </c>
    </row>
    <row r="233" spans="1:21" ht="15" x14ac:dyDescent="0.25">
      <c r="A233" s="58">
        <f>+'C Liability Recon'!A225</f>
        <v>743</v>
      </c>
      <c r="B233" s="59" t="str">
        <f>+'C Liability Recon'!B225</f>
        <v xml:space="preserve">Fluvanna Corr Ctr for Women   </v>
      </c>
      <c r="C233" s="76">
        <v>3.2407856014764471E-3</v>
      </c>
      <c r="D233" s="16">
        <v>4209471</v>
      </c>
      <c r="E233" s="77">
        <v>0</v>
      </c>
      <c r="F233" s="77">
        <v>0</v>
      </c>
      <c r="G233" s="77">
        <v>0</v>
      </c>
      <c r="H233" s="77">
        <v>0</v>
      </c>
      <c r="I233" s="77">
        <v>0</v>
      </c>
      <c r="J233" s="77"/>
      <c r="K233" s="77">
        <v>169311</v>
      </c>
      <c r="L233" s="77">
        <v>0</v>
      </c>
      <c r="M233" s="77">
        <v>892412</v>
      </c>
      <c r="N233" s="77">
        <v>296264</v>
      </c>
      <c r="O233" s="77">
        <v>1357987</v>
      </c>
      <c r="P233" s="77"/>
      <c r="Q233" s="77">
        <v>335872</v>
      </c>
      <c r="R233" s="77"/>
      <c r="S233" s="77">
        <v>-54560</v>
      </c>
      <c r="T233" s="77"/>
      <c r="U233" s="77">
        <v>281312</v>
      </c>
    </row>
    <row r="234" spans="1:21" ht="15" x14ac:dyDescent="0.25">
      <c r="A234" s="58">
        <f>+'C Liability Recon'!A226</f>
        <v>744</v>
      </c>
      <c r="B234" s="59" t="str">
        <f>+'C Liability Recon'!B226</f>
        <v>Mecklenburg Correctional Ctr</v>
      </c>
      <c r="C234" s="76">
        <v>0</v>
      </c>
      <c r="D234" s="16">
        <v>0</v>
      </c>
      <c r="E234" s="77">
        <v>0</v>
      </c>
      <c r="F234" s="77">
        <v>0</v>
      </c>
      <c r="G234" s="77">
        <v>0</v>
      </c>
      <c r="H234" s="77">
        <v>0</v>
      </c>
      <c r="I234" s="77">
        <v>0</v>
      </c>
      <c r="J234" s="77"/>
      <c r="K234" s="77">
        <v>0</v>
      </c>
      <c r="L234" s="77">
        <v>0</v>
      </c>
      <c r="M234" s="77">
        <v>0</v>
      </c>
      <c r="N234" s="77">
        <v>0</v>
      </c>
      <c r="O234" s="77">
        <v>0</v>
      </c>
      <c r="P234" s="77"/>
      <c r="Q234" s="77">
        <v>0</v>
      </c>
      <c r="R234" s="77"/>
      <c r="S234" s="77">
        <v>0</v>
      </c>
      <c r="T234" s="77"/>
      <c r="U234" s="77">
        <v>0</v>
      </c>
    </row>
    <row r="235" spans="1:21" ht="15" x14ac:dyDescent="0.25">
      <c r="A235" s="58">
        <f>+'C Liability Recon'!A227</f>
        <v>745</v>
      </c>
      <c r="B235" s="59" t="str">
        <f>+'C Liability Recon'!B227</f>
        <v>Nottoway Correctional Center</v>
      </c>
      <c r="C235" s="76">
        <v>4.2989334991427684E-3</v>
      </c>
      <c r="D235" s="16">
        <v>5583904</v>
      </c>
      <c r="E235" s="77">
        <v>0</v>
      </c>
      <c r="F235" s="77">
        <v>0</v>
      </c>
      <c r="G235" s="77">
        <v>0</v>
      </c>
      <c r="H235" s="77">
        <v>66952</v>
      </c>
      <c r="I235" s="77">
        <v>66952</v>
      </c>
      <c r="J235" s="77"/>
      <c r="K235" s="77">
        <v>224593</v>
      </c>
      <c r="L235" s="77">
        <v>0</v>
      </c>
      <c r="M235" s="77">
        <v>1183793</v>
      </c>
      <c r="N235" s="77">
        <v>0</v>
      </c>
      <c r="O235" s="77">
        <v>1408386</v>
      </c>
      <c r="P235" s="77"/>
      <c r="Q235" s="77">
        <v>445538</v>
      </c>
      <c r="R235" s="77"/>
      <c r="S235" s="77">
        <v>12330</v>
      </c>
      <c r="T235" s="77"/>
      <c r="U235" s="77">
        <v>457868</v>
      </c>
    </row>
    <row r="236" spans="1:21" ht="15" x14ac:dyDescent="0.25">
      <c r="A236" s="58">
        <f>+'C Liability Recon'!A228</f>
        <v>747</v>
      </c>
      <c r="B236" s="59" t="str">
        <f>+'C Liability Recon'!B228</f>
        <v>Marion Correctional Center</v>
      </c>
      <c r="C236" s="76">
        <v>2.630002423048442E-3</v>
      </c>
      <c r="D236" s="16">
        <v>3416122</v>
      </c>
      <c r="E236" s="77">
        <v>0</v>
      </c>
      <c r="F236" s="77">
        <v>0</v>
      </c>
      <c r="G236" s="77">
        <v>0</v>
      </c>
      <c r="H236" s="77">
        <v>0</v>
      </c>
      <c r="I236" s="77">
        <v>0</v>
      </c>
      <c r="J236" s="77"/>
      <c r="K236" s="77">
        <v>137401</v>
      </c>
      <c r="L236" s="77">
        <v>0</v>
      </c>
      <c r="M236" s="77">
        <v>724221</v>
      </c>
      <c r="N236" s="77">
        <v>32711</v>
      </c>
      <c r="O236" s="77">
        <v>894333</v>
      </c>
      <c r="P236" s="77"/>
      <c r="Q236" s="77">
        <v>272571</v>
      </c>
      <c r="R236" s="77"/>
      <c r="S236" s="77">
        <v>-6024</v>
      </c>
      <c r="T236" s="77"/>
      <c r="U236" s="77">
        <v>266547</v>
      </c>
    </row>
    <row r="237" spans="1:21" ht="15" x14ac:dyDescent="0.25">
      <c r="A237" s="58">
        <f>+'C Liability Recon'!A229</f>
        <v>748</v>
      </c>
      <c r="B237" s="59" t="str">
        <f>+'C Liability Recon'!B229</f>
        <v xml:space="preserve">Hiram W Davis Medical Center  </v>
      </c>
      <c r="C237" s="76">
        <v>1.6459781734475282E-3</v>
      </c>
      <c r="D237" s="16">
        <v>2137968</v>
      </c>
      <c r="E237" s="77">
        <v>0</v>
      </c>
      <c r="F237" s="77">
        <v>0</v>
      </c>
      <c r="G237" s="77">
        <v>0</v>
      </c>
      <c r="H237" s="77">
        <v>8421</v>
      </c>
      <c r="I237" s="77">
        <v>8421</v>
      </c>
      <c r="J237" s="77"/>
      <c r="K237" s="77">
        <v>85992</v>
      </c>
      <c r="L237" s="77">
        <v>0</v>
      </c>
      <c r="M237" s="77">
        <v>453251</v>
      </c>
      <c r="N237" s="77">
        <v>0</v>
      </c>
      <c r="O237" s="77">
        <v>539243</v>
      </c>
      <c r="P237" s="77"/>
      <c r="Q237" s="77">
        <v>170588</v>
      </c>
      <c r="R237" s="77"/>
      <c r="S237" s="77">
        <v>1551</v>
      </c>
      <c r="T237" s="77"/>
      <c r="U237" s="77">
        <v>172139</v>
      </c>
    </row>
    <row r="238" spans="1:21" ht="15" x14ac:dyDescent="0.25">
      <c r="A238" s="58">
        <f>+'C Liability Recon'!A230</f>
        <v>749</v>
      </c>
      <c r="B238" s="59" t="str">
        <f>+'C Liability Recon'!B230</f>
        <v>Buckingham Correctional Center</v>
      </c>
      <c r="C238" s="76">
        <v>3.974019604481697E-3</v>
      </c>
      <c r="D238" s="16">
        <v>5161872</v>
      </c>
      <c r="E238" s="77">
        <v>0</v>
      </c>
      <c r="F238" s="77">
        <v>0</v>
      </c>
      <c r="G238" s="77">
        <v>0</v>
      </c>
      <c r="H238" s="77">
        <v>0</v>
      </c>
      <c r="I238" s="77">
        <v>0</v>
      </c>
      <c r="J238" s="77"/>
      <c r="K238" s="77">
        <v>207618</v>
      </c>
      <c r="L238" s="77">
        <v>0</v>
      </c>
      <c r="M238" s="77">
        <v>1094322</v>
      </c>
      <c r="N238" s="77">
        <v>209337</v>
      </c>
      <c r="O238" s="77">
        <v>1511277</v>
      </c>
      <c r="P238" s="77"/>
      <c r="Q238" s="77">
        <v>411864</v>
      </c>
      <c r="R238" s="77"/>
      <c r="S238" s="77">
        <v>-38552</v>
      </c>
      <c r="T238" s="77"/>
      <c r="U238" s="77">
        <v>373312</v>
      </c>
    </row>
    <row r="239" spans="1:21" ht="15" x14ac:dyDescent="0.25">
      <c r="A239" s="58">
        <f>+'C Liability Recon'!A231</f>
        <v>750</v>
      </c>
      <c r="B239" s="59" t="str">
        <f>+'C Liability Recon'!B231</f>
        <v>Dept of Correctional Education</v>
      </c>
      <c r="C239" s="76">
        <v>0</v>
      </c>
      <c r="D239" s="16">
        <v>0</v>
      </c>
      <c r="E239" s="77">
        <v>0</v>
      </c>
      <c r="F239" s="77">
        <v>0</v>
      </c>
      <c r="G239" s="77">
        <v>0</v>
      </c>
      <c r="H239" s="77">
        <v>0</v>
      </c>
      <c r="I239" s="77">
        <v>0</v>
      </c>
      <c r="J239" s="77"/>
      <c r="K239" s="77">
        <v>0</v>
      </c>
      <c r="L239" s="77">
        <v>0</v>
      </c>
      <c r="M239" s="77">
        <v>0</v>
      </c>
      <c r="N239" s="77">
        <v>0</v>
      </c>
      <c r="O239" s="77">
        <v>0</v>
      </c>
      <c r="P239" s="77"/>
      <c r="Q239" s="77">
        <v>0</v>
      </c>
      <c r="R239" s="77"/>
      <c r="S239" s="77">
        <v>0</v>
      </c>
      <c r="T239" s="77"/>
      <c r="U239" s="77">
        <v>0</v>
      </c>
    </row>
    <row r="240" spans="1:21" ht="15" x14ac:dyDescent="0.25">
      <c r="A240" s="58">
        <f>+'C Liability Recon'!A232</f>
        <v>751</v>
      </c>
      <c r="B240" s="59" t="str">
        <f>+'C Liability Recon'!B232</f>
        <v>Va Dep F/T Deaf &amp; Hard of Hear</v>
      </c>
      <c r="C240" s="76">
        <v>8.9793158624215514E-5</v>
      </c>
      <c r="D240" s="16">
        <v>116633</v>
      </c>
      <c r="E240" s="77">
        <v>0</v>
      </c>
      <c r="F240" s="77">
        <v>0</v>
      </c>
      <c r="G240" s="77">
        <v>0</v>
      </c>
      <c r="H240" s="77">
        <v>13425</v>
      </c>
      <c r="I240" s="77">
        <v>13425</v>
      </c>
      <c r="J240" s="77"/>
      <c r="K240" s="77">
        <v>4691</v>
      </c>
      <c r="L240" s="77">
        <v>0</v>
      </c>
      <c r="M240" s="77">
        <v>24726</v>
      </c>
      <c r="N240" s="77">
        <v>0</v>
      </c>
      <c r="O240" s="77">
        <v>29417</v>
      </c>
      <c r="P240" s="77"/>
      <c r="Q240" s="77">
        <v>9306</v>
      </c>
      <c r="R240" s="77"/>
      <c r="S240" s="77">
        <v>2472</v>
      </c>
      <c r="T240" s="77"/>
      <c r="U240" s="77">
        <v>11778</v>
      </c>
    </row>
    <row r="241" spans="1:21" ht="15" x14ac:dyDescent="0.25">
      <c r="A241" s="58">
        <f>+'C Liability Recon'!A233</f>
        <v>752</v>
      </c>
      <c r="B241" s="59" t="str">
        <f>+'C Liability Recon'!B233</f>
        <v>Deep Meadow Correctional Ctr</v>
      </c>
      <c r="C241" s="76">
        <v>6.2674157630930863E-3</v>
      </c>
      <c r="D241" s="16">
        <v>8140774</v>
      </c>
      <c r="E241" s="77">
        <v>0</v>
      </c>
      <c r="F241" s="77">
        <v>0</v>
      </c>
      <c r="G241" s="77">
        <v>0</v>
      </c>
      <c r="H241" s="77">
        <v>195718</v>
      </c>
      <c r="I241" s="77">
        <v>195718</v>
      </c>
      <c r="J241" s="77"/>
      <c r="K241" s="77">
        <v>327434</v>
      </c>
      <c r="L241" s="77">
        <v>0</v>
      </c>
      <c r="M241" s="77">
        <v>1725852</v>
      </c>
      <c r="N241" s="77">
        <v>0</v>
      </c>
      <c r="O241" s="77">
        <v>2053286</v>
      </c>
      <c r="P241" s="77"/>
      <c r="Q241" s="77">
        <v>649550</v>
      </c>
      <c r="R241" s="77"/>
      <c r="S241" s="77">
        <v>36044</v>
      </c>
      <c r="T241" s="77"/>
      <c r="U241" s="77">
        <v>685594</v>
      </c>
    </row>
    <row r="242" spans="1:21" ht="15" x14ac:dyDescent="0.25">
      <c r="A242" s="58">
        <f>+'C Liability Recon'!A234</f>
        <v>753</v>
      </c>
      <c r="B242" s="59" t="str">
        <f>+'C Liability Recon'!B234</f>
        <v>Deerfield Correctional Center</v>
      </c>
      <c r="C242" s="76">
        <v>4.8492045673130023E-3</v>
      </c>
      <c r="D242" s="16">
        <v>6298653</v>
      </c>
      <c r="E242" s="77">
        <v>0</v>
      </c>
      <c r="F242" s="77">
        <v>0</v>
      </c>
      <c r="G242" s="77">
        <v>0</v>
      </c>
      <c r="H242" s="77">
        <v>134023</v>
      </c>
      <c r="I242" s="77">
        <v>134023</v>
      </c>
      <c r="J242" s="77"/>
      <c r="K242" s="77">
        <v>253341</v>
      </c>
      <c r="L242" s="77">
        <v>0</v>
      </c>
      <c r="M242" s="77">
        <v>1335320</v>
      </c>
      <c r="N242" s="77">
        <v>0</v>
      </c>
      <c r="O242" s="77">
        <v>1588661</v>
      </c>
      <c r="P242" s="77"/>
      <c r="Q242" s="77">
        <v>502568</v>
      </c>
      <c r="R242" s="77"/>
      <c r="S242" s="77">
        <v>24682</v>
      </c>
      <c r="T242" s="77"/>
      <c r="U242" s="77">
        <v>527250</v>
      </c>
    </row>
    <row r="243" spans="1:21" ht="15" x14ac:dyDescent="0.25">
      <c r="A243" s="58">
        <f>+'C Liability Recon'!A235</f>
        <v>754</v>
      </c>
      <c r="B243" s="59" t="str">
        <f>+'C Liability Recon'!B235</f>
        <v>Augusta Correctional Center</v>
      </c>
      <c r="C243" s="76">
        <v>3.3608912046468519E-3</v>
      </c>
      <c r="D243" s="16">
        <v>4365477</v>
      </c>
      <c r="E243" s="77">
        <v>0</v>
      </c>
      <c r="F243" s="77">
        <v>0</v>
      </c>
      <c r="G243" s="77">
        <v>0</v>
      </c>
      <c r="H243" s="77">
        <v>0</v>
      </c>
      <c r="I243" s="77">
        <v>0</v>
      </c>
      <c r="J243" s="77"/>
      <c r="K243" s="77">
        <v>175586</v>
      </c>
      <c r="L243" s="77">
        <v>0</v>
      </c>
      <c r="M243" s="77">
        <v>925485</v>
      </c>
      <c r="N243" s="77">
        <v>21315</v>
      </c>
      <c r="O243" s="77">
        <v>1122386</v>
      </c>
      <c r="P243" s="77"/>
      <c r="Q243" s="77">
        <v>348320</v>
      </c>
      <c r="R243" s="77"/>
      <c r="S243" s="77">
        <v>-3926</v>
      </c>
      <c r="T243" s="77"/>
      <c r="U243" s="77">
        <v>344394</v>
      </c>
    </row>
    <row r="244" spans="1:21" ht="15" x14ac:dyDescent="0.25">
      <c r="A244" s="58">
        <f>+'C Liability Recon'!A236</f>
        <v>756</v>
      </c>
      <c r="B244" s="59" t="str">
        <f>+'C Liability Recon'!B236</f>
        <v xml:space="preserve">Div of Institutions           </v>
      </c>
      <c r="C244" s="76">
        <v>6.100076070577041E-3</v>
      </c>
      <c r="D244" s="16">
        <v>7923416</v>
      </c>
      <c r="E244" s="77">
        <v>0</v>
      </c>
      <c r="F244" s="77">
        <v>0</v>
      </c>
      <c r="G244" s="77">
        <v>0</v>
      </c>
      <c r="H244" s="77">
        <v>0</v>
      </c>
      <c r="I244" s="77">
        <v>0</v>
      </c>
      <c r="J244" s="77"/>
      <c r="K244" s="77">
        <v>318691</v>
      </c>
      <c r="L244" s="77">
        <v>0</v>
      </c>
      <c r="M244" s="77">
        <v>1679772</v>
      </c>
      <c r="N244" s="77">
        <v>14881</v>
      </c>
      <c r="O244" s="77">
        <v>2013344</v>
      </c>
      <c r="P244" s="77"/>
      <c r="Q244" s="77">
        <v>632207</v>
      </c>
      <c r="R244" s="77"/>
      <c r="S244" s="77">
        <v>-2741</v>
      </c>
      <c r="T244" s="77"/>
      <c r="U244" s="77">
        <v>629466</v>
      </c>
    </row>
    <row r="245" spans="1:21" ht="15" x14ac:dyDescent="0.25">
      <c r="A245" s="58">
        <f>+'C Liability Recon'!A237</f>
        <v>757</v>
      </c>
      <c r="B245" s="59" t="str">
        <f>+'C Liability Recon'!B237</f>
        <v>Western Region Corr Fld Units</v>
      </c>
      <c r="C245" s="76">
        <v>1.700704825882097E-3</v>
      </c>
      <c r="D245" s="16">
        <v>2209053</v>
      </c>
      <c r="E245" s="77">
        <v>0</v>
      </c>
      <c r="F245" s="77">
        <v>0</v>
      </c>
      <c r="G245" s="77">
        <v>0</v>
      </c>
      <c r="H245" s="77">
        <v>0</v>
      </c>
      <c r="I245" s="77">
        <v>0</v>
      </c>
      <c r="J245" s="77"/>
      <c r="K245" s="77">
        <v>88851</v>
      </c>
      <c r="L245" s="77">
        <v>0</v>
      </c>
      <c r="M245" s="77">
        <v>468321</v>
      </c>
      <c r="N245" s="77">
        <v>46152</v>
      </c>
      <c r="O245" s="77">
        <v>603324</v>
      </c>
      <c r="P245" s="77"/>
      <c r="Q245" s="77">
        <v>176260</v>
      </c>
      <c r="R245" s="77"/>
      <c r="S245" s="77">
        <v>-8500</v>
      </c>
      <c r="T245" s="77"/>
      <c r="U245" s="77">
        <v>167760</v>
      </c>
    </row>
    <row r="246" spans="1:21" ht="15" x14ac:dyDescent="0.25">
      <c r="A246" s="58">
        <f>+'C Liability Recon'!A238</f>
        <v>759</v>
      </c>
      <c r="B246" s="59" t="str">
        <f>+'C Liability Recon'!B238</f>
        <v>Northern Region Corr Fld Units</v>
      </c>
      <c r="C246" s="76">
        <v>0</v>
      </c>
      <c r="D246" s="16">
        <v>0</v>
      </c>
      <c r="E246" s="77">
        <v>0</v>
      </c>
      <c r="F246" s="77">
        <v>0</v>
      </c>
      <c r="G246" s="77">
        <v>0</v>
      </c>
      <c r="H246" s="77">
        <v>0</v>
      </c>
      <c r="I246" s="77">
        <v>0</v>
      </c>
      <c r="J246" s="77"/>
      <c r="K246" s="77">
        <v>0</v>
      </c>
      <c r="L246" s="77">
        <v>0</v>
      </c>
      <c r="M246" s="77">
        <v>0</v>
      </c>
      <c r="N246" s="77">
        <v>0</v>
      </c>
      <c r="O246" s="77">
        <v>0</v>
      </c>
      <c r="P246" s="77"/>
      <c r="Q246" s="77">
        <v>0</v>
      </c>
      <c r="R246" s="77"/>
      <c r="S246" s="77">
        <v>0</v>
      </c>
      <c r="T246" s="77"/>
      <c r="U246" s="77">
        <v>0</v>
      </c>
    </row>
    <row r="247" spans="1:21" ht="15" x14ac:dyDescent="0.25">
      <c r="A247" s="58">
        <f>+'C Liability Recon'!A239</f>
        <v>760</v>
      </c>
      <c r="B247" s="59" t="str">
        <f>+'C Liability Recon'!B239</f>
        <v>Central Region Corr Fld Unit</v>
      </c>
      <c r="C247" s="76">
        <v>0</v>
      </c>
      <c r="D247" s="16">
        <v>0</v>
      </c>
      <c r="E247" s="77">
        <v>0</v>
      </c>
      <c r="F247" s="77">
        <v>0</v>
      </c>
      <c r="G247" s="77">
        <v>0</v>
      </c>
      <c r="H247" s="77">
        <v>0</v>
      </c>
      <c r="I247" s="77">
        <v>0</v>
      </c>
      <c r="J247" s="77"/>
      <c r="K247" s="77">
        <v>0</v>
      </c>
      <c r="L247" s="77">
        <v>0</v>
      </c>
      <c r="M247" s="77">
        <v>0</v>
      </c>
      <c r="N247" s="77">
        <v>0</v>
      </c>
      <c r="O247" s="77">
        <v>0</v>
      </c>
      <c r="P247" s="77"/>
      <c r="Q247" s="77">
        <v>0</v>
      </c>
      <c r="R247" s="77"/>
      <c r="S247" s="77">
        <v>0</v>
      </c>
      <c r="T247" s="77"/>
      <c r="U247" s="77">
        <v>0</v>
      </c>
    </row>
    <row r="248" spans="1:21" ht="15" x14ac:dyDescent="0.25">
      <c r="A248" s="58">
        <f>+'C Liability Recon'!A240</f>
        <v>761</v>
      </c>
      <c r="B248" s="59" t="str">
        <f>+'C Liability Recon'!B240</f>
        <v>Eastern Region Corr Fld Unit</v>
      </c>
      <c r="C248" s="76">
        <v>1.6230590080589461E-3</v>
      </c>
      <c r="D248" s="16">
        <v>2108199</v>
      </c>
      <c r="E248" s="77">
        <v>0</v>
      </c>
      <c r="F248" s="77">
        <v>0</v>
      </c>
      <c r="G248" s="77">
        <v>0</v>
      </c>
      <c r="H248" s="77">
        <v>5289</v>
      </c>
      <c r="I248" s="77">
        <v>5289</v>
      </c>
      <c r="J248" s="77"/>
      <c r="K248" s="77">
        <v>84795</v>
      </c>
      <c r="L248" s="77">
        <v>0</v>
      </c>
      <c r="M248" s="77">
        <v>446940</v>
      </c>
      <c r="N248" s="77">
        <v>0</v>
      </c>
      <c r="O248" s="77">
        <v>531735</v>
      </c>
      <c r="P248" s="77"/>
      <c r="Q248" s="77">
        <v>168213</v>
      </c>
      <c r="R248" s="77"/>
      <c r="S248" s="77">
        <v>974</v>
      </c>
      <c r="T248" s="77"/>
      <c r="U248" s="77">
        <v>169187</v>
      </c>
    </row>
    <row r="249" spans="1:21" ht="15" x14ac:dyDescent="0.25">
      <c r="A249" s="58">
        <f>+'C Liability Recon'!A241</f>
        <v>762</v>
      </c>
      <c r="B249" s="59" t="str">
        <f>+'C Liability Recon'!B241</f>
        <v xml:space="preserve">Dept f/t Rights of Va w/Disab </v>
      </c>
      <c r="C249" s="76">
        <v>0</v>
      </c>
      <c r="D249" s="16">
        <v>0</v>
      </c>
      <c r="E249" s="77">
        <v>0</v>
      </c>
      <c r="F249" s="77">
        <v>0</v>
      </c>
      <c r="G249" s="77">
        <v>0</v>
      </c>
      <c r="H249" s="77">
        <v>0</v>
      </c>
      <c r="I249" s="77">
        <v>0</v>
      </c>
      <c r="J249" s="77"/>
      <c r="K249" s="77">
        <v>0</v>
      </c>
      <c r="L249" s="77">
        <v>0</v>
      </c>
      <c r="M249" s="77">
        <v>0</v>
      </c>
      <c r="N249" s="77">
        <v>0</v>
      </c>
      <c r="O249" s="77">
        <v>0</v>
      </c>
      <c r="P249" s="77"/>
      <c r="Q249" s="77">
        <v>0</v>
      </c>
      <c r="R249" s="77"/>
      <c r="S249" s="77">
        <v>0</v>
      </c>
      <c r="T249" s="77"/>
      <c r="U249" s="77">
        <v>0</v>
      </c>
    </row>
    <row r="250" spans="1:21" ht="15" x14ac:dyDescent="0.25">
      <c r="A250" s="58">
        <f>+'C Liability Recon'!A242</f>
        <v>765</v>
      </c>
      <c r="B250" s="59" t="str">
        <f>+'C Liability Recon'!B242</f>
        <v>Dept of Social Services</v>
      </c>
      <c r="C250" s="76">
        <v>1.7424068724098209E-2</v>
      </c>
      <c r="D250" s="16">
        <v>22632201</v>
      </c>
      <c r="E250" s="77">
        <v>0</v>
      </c>
      <c r="F250" s="77">
        <v>0</v>
      </c>
      <c r="G250" s="77">
        <v>0</v>
      </c>
      <c r="H250" s="77">
        <v>0</v>
      </c>
      <c r="I250" s="77">
        <v>0</v>
      </c>
      <c r="J250" s="77"/>
      <c r="K250" s="77">
        <v>910300</v>
      </c>
      <c r="L250" s="77">
        <v>0</v>
      </c>
      <c r="M250" s="77">
        <v>4798048</v>
      </c>
      <c r="N250" s="77">
        <v>377681</v>
      </c>
      <c r="O250" s="77">
        <v>6086029</v>
      </c>
      <c r="P250" s="77"/>
      <c r="Q250" s="77">
        <v>1805816</v>
      </c>
      <c r="R250" s="77"/>
      <c r="S250" s="77">
        <v>-69555</v>
      </c>
      <c r="T250" s="77"/>
      <c r="U250" s="77">
        <v>1736261</v>
      </c>
    </row>
    <row r="251" spans="1:21" ht="15" x14ac:dyDescent="0.25">
      <c r="A251" s="58">
        <f>+'C Liability Recon'!A243</f>
        <v>766</v>
      </c>
      <c r="B251" s="59" t="str">
        <f>+'C Liability Recon'!B243</f>
        <v>Virginia Parole Board</v>
      </c>
      <c r="C251" s="76">
        <v>1.1394228805518435E-4</v>
      </c>
      <c r="D251" s="16">
        <v>148000</v>
      </c>
      <c r="E251" s="77">
        <v>0</v>
      </c>
      <c r="F251" s="77">
        <v>0</v>
      </c>
      <c r="G251" s="77">
        <v>0</v>
      </c>
      <c r="H251" s="77">
        <v>0</v>
      </c>
      <c r="I251" s="77">
        <v>0</v>
      </c>
      <c r="J251" s="77"/>
      <c r="K251" s="77">
        <v>5953</v>
      </c>
      <c r="L251" s="77">
        <v>0</v>
      </c>
      <c r="M251" s="77">
        <v>31376</v>
      </c>
      <c r="N251" s="77">
        <v>13508</v>
      </c>
      <c r="O251" s="77">
        <v>50837</v>
      </c>
      <c r="P251" s="77"/>
      <c r="Q251" s="77">
        <v>11809</v>
      </c>
      <c r="R251" s="77"/>
      <c r="S251" s="77">
        <v>-2488</v>
      </c>
      <c r="T251" s="77"/>
      <c r="U251" s="77">
        <v>9321</v>
      </c>
    </row>
    <row r="252" spans="1:21" ht="15" x14ac:dyDescent="0.25">
      <c r="A252" s="58">
        <f>+'C Liability Recon'!A244</f>
        <v>767</v>
      </c>
      <c r="B252" s="59" t="str">
        <f>+'C Liability Recon'!B244</f>
        <v>Div of Community Corrections</v>
      </c>
      <c r="C252" s="76">
        <v>1.3535214490335163E-2</v>
      </c>
      <c r="D252" s="16">
        <v>17580951</v>
      </c>
      <c r="E252" s="77">
        <v>0</v>
      </c>
      <c r="F252" s="77">
        <v>0</v>
      </c>
      <c r="G252" s="77">
        <v>0</v>
      </c>
      <c r="H252" s="77">
        <v>0</v>
      </c>
      <c r="I252" s="77">
        <v>0</v>
      </c>
      <c r="J252" s="77"/>
      <c r="K252" s="77">
        <v>707131</v>
      </c>
      <c r="L252" s="77">
        <v>0</v>
      </c>
      <c r="M252" s="77">
        <v>3727178</v>
      </c>
      <c r="N252" s="77">
        <v>414802</v>
      </c>
      <c r="O252" s="77">
        <v>4849111</v>
      </c>
      <c r="P252" s="77"/>
      <c r="Q252" s="77">
        <v>1402779</v>
      </c>
      <c r="R252" s="77"/>
      <c r="S252" s="77">
        <v>-76391</v>
      </c>
      <c r="T252" s="77"/>
      <c r="U252" s="77">
        <v>1326388</v>
      </c>
    </row>
    <row r="253" spans="1:21" ht="15" x14ac:dyDescent="0.25">
      <c r="A253" s="58">
        <f>+'C Liability Recon'!A245</f>
        <v>768</v>
      </c>
      <c r="B253" s="59" t="str">
        <f>+'C Liability Recon'!B245</f>
        <v>Keen Mountain Correctional Ctr</v>
      </c>
      <c r="C253" s="76">
        <v>3.7119042422637735E-3</v>
      </c>
      <c r="D253" s="16">
        <v>4821409</v>
      </c>
      <c r="E253" s="77">
        <v>0</v>
      </c>
      <c r="F253" s="77">
        <v>0</v>
      </c>
      <c r="G253" s="77">
        <v>0</v>
      </c>
      <c r="H253" s="77">
        <v>12874</v>
      </c>
      <c r="I253" s="77">
        <v>12874</v>
      </c>
      <c r="J253" s="77"/>
      <c r="K253" s="77">
        <v>193924</v>
      </c>
      <c r="L253" s="77">
        <v>0</v>
      </c>
      <c r="M253" s="77">
        <v>1022143</v>
      </c>
      <c r="N253" s="77">
        <v>0</v>
      </c>
      <c r="O253" s="77">
        <v>1216067</v>
      </c>
      <c r="P253" s="77"/>
      <c r="Q253" s="77">
        <v>384699</v>
      </c>
      <c r="R253" s="77"/>
      <c r="S253" s="77">
        <v>2371</v>
      </c>
      <c r="T253" s="77"/>
      <c r="U253" s="77">
        <v>387070</v>
      </c>
    </row>
    <row r="254" spans="1:21" ht="15" x14ac:dyDescent="0.25">
      <c r="A254" s="58">
        <f>+'C Liability Recon'!A246</f>
        <v>769</v>
      </c>
      <c r="B254" s="59" t="str">
        <f>+'C Liability Recon'!B246</f>
        <v xml:space="preserve">Greensville Correctional Ctr  </v>
      </c>
      <c r="C254" s="76">
        <v>8.4928756867958723E-3</v>
      </c>
      <c r="D254" s="16">
        <v>11031434</v>
      </c>
      <c r="E254" s="77">
        <v>0</v>
      </c>
      <c r="F254" s="77">
        <v>0</v>
      </c>
      <c r="G254" s="77">
        <v>0</v>
      </c>
      <c r="H254" s="77">
        <v>0</v>
      </c>
      <c r="I254" s="77">
        <v>0</v>
      </c>
      <c r="J254" s="77"/>
      <c r="K254" s="77">
        <v>443700</v>
      </c>
      <c r="L254" s="77">
        <v>0</v>
      </c>
      <c r="M254" s="77">
        <v>2338674</v>
      </c>
      <c r="N254" s="77">
        <v>305925</v>
      </c>
      <c r="O254" s="77">
        <v>3088299</v>
      </c>
      <c r="P254" s="77"/>
      <c r="Q254" s="77">
        <v>880195</v>
      </c>
      <c r="R254" s="77"/>
      <c r="S254" s="77">
        <v>-56340</v>
      </c>
      <c r="T254" s="77"/>
      <c r="U254" s="77">
        <v>823855</v>
      </c>
    </row>
    <row r="255" spans="1:21" ht="15" x14ac:dyDescent="0.25">
      <c r="A255" s="58">
        <f>+'C Liability Recon'!A247</f>
        <v>770</v>
      </c>
      <c r="B255" s="59" t="str">
        <f>+'C Liability Recon'!B247</f>
        <v>Dillwyn Correctional Center</v>
      </c>
      <c r="C255" s="76">
        <v>3.8867548123803501E-3</v>
      </c>
      <c r="D255" s="16">
        <v>5048523</v>
      </c>
      <c r="E255" s="77">
        <v>0</v>
      </c>
      <c r="F255" s="77">
        <v>0</v>
      </c>
      <c r="G255" s="77">
        <v>0</v>
      </c>
      <c r="H255" s="77">
        <v>0</v>
      </c>
      <c r="I255" s="77">
        <v>0</v>
      </c>
      <c r="J255" s="77"/>
      <c r="K255" s="77">
        <v>203059</v>
      </c>
      <c r="L255" s="77">
        <v>0</v>
      </c>
      <c r="M255" s="77">
        <v>1070292</v>
      </c>
      <c r="N255" s="77">
        <v>138153</v>
      </c>
      <c r="O255" s="77">
        <v>1411504</v>
      </c>
      <c r="P255" s="77"/>
      <c r="Q255" s="77">
        <v>402820</v>
      </c>
      <c r="R255" s="77"/>
      <c r="S255" s="77">
        <v>-25442</v>
      </c>
      <c r="T255" s="77"/>
      <c r="U255" s="77">
        <v>377378</v>
      </c>
    </row>
    <row r="256" spans="1:21" ht="15" x14ac:dyDescent="0.25">
      <c r="A256" s="58">
        <f>+'C Liability Recon'!A248</f>
        <v>771</v>
      </c>
      <c r="B256" s="59" t="str">
        <f>+'C Liability Recon'!B248</f>
        <v>Indian Creek Corr Center</v>
      </c>
      <c r="C256" s="76">
        <v>2.2999199804286889E-3</v>
      </c>
      <c r="D256" s="16">
        <v>2987376</v>
      </c>
      <c r="E256" s="77">
        <v>0</v>
      </c>
      <c r="F256" s="77">
        <v>0</v>
      </c>
      <c r="G256" s="77">
        <v>0</v>
      </c>
      <c r="H256" s="77">
        <v>0</v>
      </c>
      <c r="I256" s="77">
        <v>0</v>
      </c>
      <c r="J256" s="77"/>
      <c r="K256" s="77">
        <v>120157</v>
      </c>
      <c r="L256" s="77">
        <v>0</v>
      </c>
      <c r="M256" s="77">
        <v>633327</v>
      </c>
      <c r="N256" s="77">
        <v>78548</v>
      </c>
      <c r="O256" s="77">
        <v>832032</v>
      </c>
      <c r="P256" s="77"/>
      <c r="Q256" s="77">
        <v>238362</v>
      </c>
      <c r="R256" s="77"/>
      <c r="S256" s="77">
        <v>-14466</v>
      </c>
      <c r="T256" s="77"/>
      <c r="U256" s="77">
        <v>223896</v>
      </c>
    </row>
    <row r="257" spans="1:21" ht="15" x14ac:dyDescent="0.25">
      <c r="A257" s="58">
        <f>+'C Liability Recon'!A249</f>
        <v>772</v>
      </c>
      <c r="B257" s="59" t="str">
        <f>+'C Liability Recon'!B249</f>
        <v>Haynesville Correctional Ctr</v>
      </c>
      <c r="C257" s="76">
        <v>4.1661070217816282E-3</v>
      </c>
      <c r="D257" s="16">
        <v>5411375</v>
      </c>
      <c r="E257" s="77">
        <v>0</v>
      </c>
      <c r="F257" s="77">
        <v>0</v>
      </c>
      <c r="G257" s="77">
        <v>0</v>
      </c>
      <c r="H257" s="77">
        <v>0</v>
      </c>
      <c r="I257" s="77">
        <v>0</v>
      </c>
      <c r="J257" s="77"/>
      <c r="K257" s="77">
        <v>217653</v>
      </c>
      <c r="L257" s="77">
        <v>0</v>
      </c>
      <c r="M257" s="77">
        <v>1147217</v>
      </c>
      <c r="N257" s="77">
        <v>26292</v>
      </c>
      <c r="O257" s="77">
        <v>1391162</v>
      </c>
      <c r="P257" s="77"/>
      <c r="Q257" s="77">
        <v>431772</v>
      </c>
      <c r="R257" s="77"/>
      <c r="S257" s="77">
        <v>-4842</v>
      </c>
      <c r="T257" s="77"/>
      <c r="U257" s="77">
        <v>426930</v>
      </c>
    </row>
    <row r="258" spans="1:21" ht="15" x14ac:dyDescent="0.25">
      <c r="A258" s="58">
        <f>+'C Liability Recon'!A250</f>
        <v>773</v>
      </c>
      <c r="B258" s="59" t="str">
        <f>+'C Liability Recon'!B250</f>
        <v>Coffeewood Correctional Center</v>
      </c>
      <c r="C258" s="76">
        <v>2.8833007938120457E-3</v>
      </c>
      <c r="D258" s="16">
        <v>3745132</v>
      </c>
      <c r="E258" s="77">
        <v>0</v>
      </c>
      <c r="F258" s="77">
        <v>0</v>
      </c>
      <c r="G258" s="77">
        <v>0</v>
      </c>
      <c r="H258" s="77">
        <v>0</v>
      </c>
      <c r="I258" s="77">
        <v>0</v>
      </c>
      <c r="J258" s="77"/>
      <c r="K258" s="77">
        <v>150635</v>
      </c>
      <c r="L258" s="77">
        <v>0</v>
      </c>
      <c r="M258" s="77">
        <v>793972</v>
      </c>
      <c r="N258" s="77">
        <v>103435</v>
      </c>
      <c r="O258" s="77">
        <v>1048042</v>
      </c>
      <c r="P258" s="77"/>
      <c r="Q258" s="77">
        <v>298823</v>
      </c>
      <c r="R258" s="77"/>
      <c r="S258" s="77">
        <v>-19049</v>
      </c>
      <c r="T258" s="77"/>
      <c r="U258" s="77">
        <v>279774</v>
      </c>
    </row>
    <row r="259" spans="1:21" ht="15" x14ac:dyDescent="0.25">
      <c r="A259" s="58">
        <f>+'C Liability Recon'!A251</f>
        <v>774</v>
      </c>
      <c r="B259" s="59" t="str">
        <f>+'C Liability Recon'!B251</f>
        <v>Lunenburg Correctional Center</v>
      </c>
      <c r="C259" s="76">
        <v>3.0172454203026282E-3</v>
      </c>
      <c r="D259" s="16">
        <v>3919114</v>
      </c>
      <c r="E259" s="77">
        <v>0</v>
      </c>
      <c r="F259" s="77">
        <v>0</v>
      </c>
      <c r="G259" s="77">
        <v>0</v>
      </c>
      <c r="H259" s="77">
        <v>83136</v>
      </c>
      <c r="I259" s="77">
        <v>83136</v>
      </c>
      <c r="J259" s="77"/>
      <c r="K259" s="77">
        <v>157632</v>
      </c>
      <c r="L259" s="77">
        <v>0</v>
      </c>
      <c r="M259" s="77">
        <v>830856</v>
      </c>
      <c r="N259" s="77">
        <v>0</v>
      </c>
      <c r="O259" s="77">
        <v>988488</v>
      </c>
      <c r="P259" s="77"/>
      <c r="Q259" s="77">
        <v>312705</v>
      </c>
      <c r="R259" s="77"/>
      <c r="S259" s="77">
        <v>15311</v>
      </c>
      <c r="T259" s="77"/>
      <c r="U259" s="77">
        <v>328016</v>
      </c>
    </row>
    <row r="260" spans="1:21" ht="15" x14ac:dyDescent="0.25">
      <c r="A260" s="58">
        <f>+'C Liability Recon'!A252</f>
        <v>775</v>
      </c>
      <c r="B260" s="59" t="str">
        <f>+'C Liability Recon'!B252</f>
        <v>Pocahontas Correctional Center</v>
      </c>
      <c r="C260" s="76">
        <v>3.2379401047263486E-3</v>
      </c>
      <c r="D260" s="16">
        <v>4205775</v>
      </c>
      <c r="E260" s="77">
        <v>0</v>
      </c>
      <c r="F260" s="77">
        <v>0</v>
      </c>
      <c r="G260" s="77">
        <v>0</v>
      </c>
      <c r="H260" s="77">
        <v>0</v>
      </c>
      <c r="I260" s="77">
        <v>0</v>
      </c>
      <c r="J260" s="77"/>
      <c r="K260" s="77">
        <v>169162</v>
      </c>
      <c r="L260" s="77">
        <v>0</v>
      </c>
      <c r="M260" s="77">
        <v>891628</v>
      </c>
      <c r="N260" s="77">
        <v>47776</v>
      </c>
      <c r="O260" s="77">
        <v>1108566</v>
      </c>
      <c r="P260" s="77"/>
      <c r="Q260" s="77">
        <v>335577</v>
      </c>
      <c r="R260" s="77"/>
      <c r="S260" s="77">
        <v>-8798</v>
      </c>
      <c r="T260" s="77"/>
      <c r="U260" s="77">
        <v>326779</v>
      </c>
    </row>
    <row r="261" spans="1:21" ht="15" x14ac:dyDescent="0.25">
      <c r="A261" s="58">
        <f>+'C Liability Recon'!A253</f>
        <v>776</v>
      </c>
      <c r="B261" s="59" t="str">
        <f>+'C Liability Recon'!B253</f>
        <v>Green Rock Correctional Center</v>
      </c>
      <c r="C261" s="76">
        <v>3.1908872326534107E-3</v>
      </c>
      <c r="D261" s="16">
        <v>4144658</v>
      </c>
      <c r="E261" s="77">
        <v>0</v>
      </c>
      <c r="F261" s="77">
        <v>0</v>
      </c>
      <c r="G261" s="77">
        <v>0</v>
      </c>
      <c r="H261" s="77">
        <v>0</v>
      </c>
      <c r="I261" s="77">
        <v>0</v>
      </c>
      <c r="J261" s="77"/>
      <c r="K261" s="77">
        <v>166704</v>
      </c>
      <c r="L261" s="77">
        <v>0</v>
      </c>
      <c r="M261" s="77">
        <v>878671</v>
      </c>
      <c r="N261" s="77">
        <v>42363</v>
      </c>
      <c r="O261" s="77">
        <v>1087738</v>
      </c>
      <c r="P261" s="77"/>
      <c r="Q261" s="77">
        <v>330701</v>
      </c>
      <c r="R261" s="77"/>
      <c r="S261" s="77">
        <v>-7802</v>
      </c>
      <c r="T261" s="77"/>
      <c r="U261" s="77">
        <v>322899</v>
      </c>
    </row>
    <row r="262" spans="1:21" ht="15" x14ac:dyDescent="0.25">
      <c r="A262" s="58">
        <f>+'C Liability Recon'!A254</f>
        <v>777</v>
      </c>
      <c r="B262" s="59" t="str">
        <f>+'C Liability Recon'!B254</f>
        <v xml:space="preserve">Dept of Juvenile Justice      </v>
      </c>
      <c r="C262" s="76">
        <v>1.6858713245818797E-2</v>
      </c>
      <c r="D262" s="16">
        <v>21897858</v>
      </c>
      <c r="E262" s="77">
        <v>0</v>
      </c>
      <c r="F262" s="77">
        <v>0</v>
      </c>
      <c r="G262" s="77">
        <v>0</v>
      </c>
      <c r="H262" s="77">
        <v>0</v>
      </c>
      <c r="I262" s="77">
        <v>0</v>
      </c>
      <c r="J262" s="77"/>
      <c r="K262" s="77">
        <v>880763</v>
      </c>
      <c r="L262" s="77">
        <v>0</v>
      </c>
      <c r="M262" s="77">
        <v>4642366</v>
      </c>
      <c r="N262" s="77">
        <v>1313021</v>
      </c>
      <c r="O262" s="77">
        <v>6836150</v>
      </c>
      <c r="P262" s="77"/>
      <c r="Q262" s="77">
        <v>1747223</v>
      </c>
      <c r="R262" s="77"/>
      <c r="S262" s="77">
        <v>-241809</v>
      </c>
      <c r="T262" s="77"/>
      <c r="U262" s="77">
        <v>1505414</v>
      </c>
    </row>
    <row r="263" spans="1:21" ht="15" x14ac:dyDescent="0.25">
      <c r="A263" s="58">
        <f>+'C Liability Recon'!A255</f>
        <v>778</v>
      </c>
      <c r="B263" s="59" t="str">
        <f>+'C Liability Recon'!B255</f>
        <v>Dept of Forensic Science</v>
      </c>
      <c r="C263" s="76">
        <v>3.2684231634069441E-3</v>
      </c>
      <c r="D263" s="16">
        <v>4245369</v>
      </c>
      <c r="E263" s="77">
        <v>0</v>
      </c>
      <c r="F263" s="77">
        <v>0</v>
      </c>
      <c r="G263" s="77">
        <v>0</v>
      </c>
      <c r="H263" s="77">
        <v>278173</v>
      </c>
      <c r="I263" s="77">
        <v>278173</v>
      </c>
      <c r="J263" s="77"/>
      <c r="K263" s="77">
        <v>170755</v>
      </c>
      <c r="L263" s="77">
        <v>0</v>
      </c>
      <c r="M263" s="77">
        <v>900022</v>
      </c>
      <c r="N263" s="77">
        <v>0</v>
      </c>
      <c r="O263" s="77">
        <v>1070777</v>
      </c>
      <c r="P263" s="77"/>
      <c r="Q263" s="77">
        <v>338737</v>
      </c>
      <c r="R263" s="77"/>
      <c r="S263" s="77">
        <v>51229</v>
      </c>
      <c r="T263" s="77"/>
      <c r="U263" s="77">
        <v>389966</v>
      </c>
    </row>
    <row r="264" spans="1:21" ht="15" x14ac:dyDescent="0.25">
      <c r="A264" s="58">
        <f>+'C Liability Recon'!A256</f>
        <v>785</v>
      </c>
      <c r="B264" s="59" t="str">
        <f>+'C Liability Recon'!B256</f>
        <v>River North Correctional Cntr</v>
      </c>
      <c r="C264" s="76">
        <v>3.7967341682435926E-3</v>
      </c>
      <c r="D264" s="16">
        <v>4931595</v>
      </c>
      <c r="E264" s="77">
        <v>0</v>
      </c>
      <c r="F264" s="77">
        <v>0</v>
      </c>
      <c r="G264" s="77">
        <v>0</v>
      </c>
      <c r="H264" s="77">
        <v>274393</v>
      </c>
      <c r="I264" s="77">
        <v>274393</v>
      </c>
      <c r="J264" s="77"/>
      <c r="K264" s="77">
        <v>198356</v>
      </c>
      <c r="L264" s="77">
        <v>0</v>
      </c>
      <c r="M264" s="77">
        <v>1045503</v>
      </c>
      <c r="N264" s="77">
        <v>0</v>
      </c>
      <c r="O264" s="77">
        <v>1243859</v>
      </c>
      <c r="P264" s="77"/>
      <c r="Q264" s="77">
        <v>393490</v>
      </c>
      <c r="R264" s="77"/>
      <c r="S264" s="77">
        <v>50533</v>
      </c>
      <c r="T264" s="77"/>
      <c r="U264" s="77">
        <v>444023</v>
      </c>
    </row>
    <row r="265" spans="1:21" ht="15" x14ac:dyDescent="0.25">
      <c r="A265" s="58">
        <f>+'C Liability Recon'!A257</f>
        <v>786</v>
      </c>
      <c r="B265" s="59" t="str">
        <f>+'C Liability Recon'!B257</f>
        <v>Culpeper Correctional Facility for Women</v>
      </c>
      <c r="C265" s="76">
        <v>0</v>
      </c>
      <c r="D265" s="16">
        <v>0</v>
      </c>
      <c r="E265" s="77">
        <v>0</v>
      </c>
      <c r="F265" s="77">
        <v>0</v>
      </c>
      <c r="G265" s="77">
        <v>0</v>
      </c>
      <c r="H265" s="77">
        <v>0</v>
      </c>
      <c r="I265" s="77">
        <v>0</v>
      </c>
      <c r="J265" s="77"/>
      <c r="K265" s="77">
        <v>0</v>
      </c>
      <c r="L265" s="77">
        <v>0</v>
      </c>
      <c r="M265" s="77">
        <v>0</v>
      </c>
      <c r="N265" s="77">
        <v>38131</v>
      </c>
      <c r="O265" s="77">
        <v>38131</v>
      </c>
      <c r="P265" s="77"/>
      <c r="Q265" s="77">
        <v>0</v>
      </c>
      <c r="R265" s="77"/>
      <c r="S265" s="77">
        <v>-7022</v>
      </c>
      <c r="T265" s="77"/>
      <c r="U265" s="77">
        <v>-7022</v>
      </c>
    </row>
    <row r="266" spans="1:21" ht="15" x14ac:dyDescent="0.25">
      <c r="A266" s="58">
        <f>+'C Liability Recon'!A258</f>
        <v>794</v>
      </c>
      <c r="B266" s="59" t="str">
        <f>+'C Liability Recon'!B258</f>
        <v>Va Center for Behavioral Rehab</v>
      </c>
      <c r="C266" s="76">
        <v>3.8309900163143932E-3</v>
      </c>
      <c r="D266" s="16">
        <v>4976090</v>
      </c>
      <c r="E266" s="77">
        <v>0</v>
      </c>
      <c r="F266" s="77">
        <v>0</v>
      </c>
      <c r="G266" s="77">
        <v>0</v>
      </c>
      <c r="H266" s="77">
        <v>0</v>
      </c>
      <c r="I266" s="77">
        <v>0</v>
      </c>
      <c r="J266" s="77"/>
      <c r="K266" s="77">
        <v>200146</v>
      </c>
      <c r="L266" s="77">
        <v>0</v>
      </c>
      <c r="M266" s="77">
        <v>1054936</v>
      </c>
      <c r="N266" s="77">
        <v>437270</v>
      </c>
      <c r="O266" s="77">
        <v>1692352</v>
      </c>
      <c r="P266" s="77"/>
      <c r="Q266" s="77">
        <v>397041</v>
      </c>
      <c r="R266" s="77"/>
      <c r="S266" s="77">
        <v>-80528</v>
      </c>
      <c r="T266" s="77"/>
      <c r="U266" s="77">
        <v>316513</v>
      </c>
    </row>
    <row r="267" spans="1:21" ht="15" x14ac:dyDescent="0.25">
      <c r="A267" s="58">
        <f>+'C Liability Recon'!A259</f>
        <v>820</v>
      </c>
      <c r="B267" s="59" t="str">
        <f>+'C Liability Recon'!B259</f>
        <v>Capital Sq Preservation Coun</v>
      </c>
      <c r="C267" s="76">
        <v>0</v>
      </c>
      <c r="D267" s="16">
        <v>0</v>
      </c>
      <c r="E267" s="77">
        <v>0</v>
      </c>
      <c r="F267" s="77">
        <v>0</v>
      </c>
      <c r="G267" s="77">
        <v>0</v>
      </c>
      <c r="H267" s="77">
        <v>0</v>
      </c>
      <c r="I267" s="77">
        <v>0</v>
      </c>
      <c r="J267" s="77"/>
      <c r="K267" s="77">
        <v>0</v>
      </c>
      <c r="L267" s="77">
        <v>0</v>
      </c>
      <c r="M267" s="77">
        <v>0</v>
      </c>
      <c r="N267" s="77">
        <v>0</v>
      </c>
      <c r="O267" s="77">
        <v>0</v>
      </c>
      <c r="P267" s="77"/>
      <c r="Q267" s="77">
        <v>0</v>
      </c>
      <c r="R267" s="77"/>
      <c r="S267" s="77">
        <v>0</v>
      </c>
      <c r="T267" s="77"/>
      <c r="U267" s="77">
        <v>0</v>
      </c>
    </row>
    <row r="268" spans="1:21" ht="15" x14ac:dyDescent="0.25">
      <c r="A268" s="58">
        <f>+'C Liability Recon'!A260</f>
        <v>834</v>
      </c>
      <c r="B268" s="59" t="str">
        <f>+'C Liability Recon'!B260</f>
        <v>Va Freedom of Info Advisory Cl</v>
      </c>
      <c r="C268" s="76">
        <v>0</v>
      </c>
      <c r="D268" s="16">
        <v>0</v>
      </c>
      <c r="E268" s="77">
        <v>0</v>
      </c>
      <c r="F268" s="77">
        <v>0</v>
      </c>
      <c r="G268" s="77">
        <v>0</v>
      </c>
      <c r="H268" s="77">
        <v>0</v>
      </c>
      <c r="I268" s="77">
        <v>0</v>
      </c>
      <c r="J268" s="77"/>
      <c r="K268" s="77">
        <v>0</v>
      </c>
      <c r="L268" s="77">
        <v>0</v>
      </c>
      <c r="M268" s="77">
        <v>0</v>
      </c>
      <c r="N268" s="77">
        <v>0</v>
      </c>
      <c r="O268" s="77">
        <v>0</v>
      </c>
      <c r="P268" s="77"/>
      <c r="Q268" s="77">
        <v>0</v>
      </c>
      <c r="R268" s="77"/>
      <c r="S268" s="77">
        <v>0</v>
      </c>
      <c r="T268" s="77"/>
      <c r="U268" s="77">
        <v>0</v>
      </c>
    </row>
    <row r="269" spans="1:21" ht="15" x14ac:dyDescent="0.25">
      <c r="A269" s="58">
        <f>+'C Liability Recon'!A261</f>
        <v>837</v>
      </c>
      <c r="B269" s="59" t="str">
        <f>+'C Liability Recon'!B261</f>
        <v>Virginia Disability Commission</v>
      </c>
      <c r="C269" s="76">
        <v>0</v>
      </c>
      <c r="D269" s="16">
        <v>0</v>
      </c>
      <c r="E269" s="77">
        <v>0</v>
      </c>
      <c r="F269" s="77">
        <v>0</v>
      </c>
      <c r="G269" s="77">
        <v>0</v>
      </c>
      <c r="H269" s="77">
        <v>0</v>
      </c>
      <c r="I269" s="77">
        <v>0</v>
      </c>
      <c r="J269" s="77"/>
      <c r="K269" s="77">
        <v>0</v>
      </c>
      <c r="L269" s="77">
        <v>0</v>
      </c>
      <c r="M269" s="77">
        <v>0</v>
      </c>
      <c r="N269" s="77">
        <v>0</v>
      </c>
      <c r="O269" s="77">
        <v>0</v>
      </c>
      <c r="P269" s="77"/>
      <c r="Q269" s="77">
        <v>0</v>
      </c>
      <c r="R269" s="77"/>
      <c r="S269" s="77">
        <v>0</v>
      </c>
      <c r="T269" s="77"/>
      <c r="U269" s="77">
        <v>0</v>
      </c>
    </row>
    <row r="270" spans="1:21" ht="15" x14ac:dyDescent="0.25">
      <c r="A270" s="58">
        <f>+'C Liability Recon'!A262</f>
        <v>838</v>
      </c>
      <c r="B270" s="59" t="str">
        <f>+'C Liability Recon'!B262</f>
        <v>Comm on Population Grow &amp; Dev</v>
      </c>
      <c r="C270" s="76">
        <v>0</v>
      </c>
      <c r="D270" s="16">
        <v>0</v>
      </c>
      <c r="E270" s="77">
        <v>0</v>
      </c>
      <c r="F270" s="77">
        <v>0</v>
      </c>
      <c r="G270" s="77">
        <v>0</v>
      </c>
      <c r="H270" s="77">
        <v>0</v>
      </c>
      <c r="I270" s="77">
        <v>0</v>
      </c>
      <c r="J270" s="77"/>
      <c r="K270" s="77">
        <v>0</v>
      </c>
      <c r="L270" s="77">
        <v>0</v>
      </c>
      <c r="M270" s="77">
        <v>0</v>
      </c>
      <c r="N270" s="77">
        <v>0</v>
      </c>
      <c r="O270" s="77">
        <v>0</v>
      </c>
      <c r="P270" s="77"/>
      <c r="Q270" s="77">
        <v>0</v>
      </c>
      <c r="R270" s="77"/>
      <c r="S270" s="77">
        <v>0</v>
      </c>
      <c r="T270" s="77"/>
      <c r="U270" s="77">
        <v>0</v>
      </c>
    </row>
    <row r="271" spans="1:21" ht="15" x14ac:dyDescent="0.25">
      <c r="A271" s="58">
        <f>+'C Liability Recon'!A263</f>
        <v>839</v>
      </c>
      <c r="B271" s="59" t="str">
        <f>+'C Liability Recon'!B263</f>
        <v>Virginia Commission on Youth</v>
      </c>
      <c r="C271" s="76">
        <v>0</v>
      </c>
      <c r="D271" s="16">
        <v>0</v>
      </c>
      <c r="E271" s="77">
        <v>0</v>
      </c>
      <c r="F271" s="77">
        <v>0</v>
      </c>
      <c r="G271" s="77">
        <v>0</v>
      </c>
      <c r="H271" s="77">
        <v>0</v>
      </c>
      <c r="I271" s="77">
        <v>0</v>
      </c>
      <c r="J271" s="77"/>
      <c r="K271" s="77">
        <v>0</v>
      </c>
      <c r="L271" s="77">
        <v>0</v>
      </c>
      <c r="M271" s="77">
        <v>0</v>
      </c>
      <c r="N271" s="77">
        <v>0</v>
      </c>
      <c r="O271" s="77">
        <v>0</v>
      </c>
      <c r="P271" s="77"/>
      <c r="Q271" s="77">
        <v>0</v>
      </c>
      <c r="R271" s="77"/>
      <c r="S271" s="77">
        <v>0</v>
      </c>
      <c r="T271" s="77"/>
      <c r="U271" s="77">
        <v>0</v>
      </c>
    </row>
    <row r="272" spans="1:21" ht="15" x14ac:dyDescent="0.25">
      <c r="A272" s="58">
        <f>+'C Liability Recon'!A264</f>
        <v>840</v>
      </c>
      <c r="B272" s="59" t="str">
        <f>+'C Liability Recon'!B264</f>
        <v xml:space="preserve">Virginia Housing Commission   </v>
      </c>
      <c r="C272" s="76">
        <v>0</v>
      </c>
      <c r="D272" s="16">
        <v>0</v>
      </c>
      <c r="E272" s="77">
        <v>0</v>
      </c>
      <c r="F272" s="77">
        <v>0</v>
      </c>
      <c r="G272" s="77">
        <v>0</v>
      </c>
      <c r="H272" s="77">
        <v>0</v>
      </c>
      <c r="I272" s="77">
        <v>0</v>
      </c>
      <c r="J272" s="77"/>
      <c r="K272" s="77">
        <v>0</v>
      </c>
      <c r="L272" s="77">
        <v>0</v>
      </c>
      <c r="M272" s="77">
        <v>0</v>
      </c>
      <c r="N272" s="77">
        <v>0</v>
      </c>
      <c r="O272" s="77">
        <v>0</v>
      </c>
      <c r="P272" s="77"/>
      <c r="Q272" s="77">
        <v>0</v>
      </c>
      <c r="R272" s="77"/>
      <c r="S272" s="77">
        <v>0</v>
      </c>
      <c r="T272" s="77"/>
      <c r="U272" s="77">
        <v>0</v>
      </c>
    </row>
    <row r="273" spans="1:21" ht="15" x14ac:dyDescent="0.25">
      <c r="A273" s="58">
        <f>+'C Liability Recon'!A265</f>
        <v>841</v>
      </c>
      <c r="B273" s="59" t="str">
        <f>+'C Liability Recon'!B265</f>
        <v>Dept of Aviation</v>
      </c>
      <c r="C273" s="76">
        <v>3.5701055820605202E-4</v>
      </c>
      <c r="D273" s="16">
        <v>463723</v>
      </c>
      <c r="E273" s="77">
        <v>0</v>
      </c>
      <c r="F273" s="77">
        <v>0</v>
      </c>
      <c r="G273" s="77">
        <v>0</v>
      </c>
      <c r="H273" s="77">
        <v>9091</v>
      </c>
      <c r="I273" s="77">
        <v>9091</v>
      </c>
      <c r="J273" s="77"/>
      <c r="K273" s="77">
        <v>18652</v>
      </c>
      <c r="L273" s="77">
        <v>0</v>
      </c>
      <c r="M273" s="77">
        <v>98310</v>
      </c>
      <c r="N273" s="77">
        <v>0</v>
      </c>
      <c r="O273" s="77">
        <v>116962</v>
      </c>
      <c r="P273" s="77"/>
      <c r="Q273" s="77">
        <v>37000</v>
      </c>
      <c r="R273" s="77"/>
      <c r="S273" s="77">
        <v>1674</v>
      </c>
      <c r="T273" s="77"/>
      <c r="U273" s="77">
        <v>38674</v>
      </c>
    </row>
    <row r="274" spans="1:21" ht="15" x14ac:dyDescent="0.25">
      <c r="A274" s="58">
        <f>+'C Liability Recon'!A266</f>
        <v>842</v>
      </c>
      <c r="B274" s="59" t="str">
        <f>+'C Liability Recon'!B266</f>
        <v>Chesapeake Bay Commission</v>
      </c>
      <c r="C274" s="76">
        <v>0</v>
      </c>
      <c r="D274" s="16">
        <v>0</v>
      </c>
      <c r="E274" s="77">
        <v>0</v>
      </c>
      <c r="F274" s="77">
        <v>0</v>
      </c>
      <c r="G274" s="77">
        <v>0</v>
      </c>
      <c r="H274" s="77">
        <v>0</v>
      </c>
      <c r="I274" s="77">
        <v>0</v>
      </c>
      <c r="J274" s="77"/>
      <c r="K274" s="77">
        <v>0</v>
      </c>
      <c r="L274" s="77">
        <v>0</v>
      </c>
      <c r="M274" s="77">
        <v>0</v>
      </c>
      <c r="N274" s="77">
        <v>0</v>
      </c>
      <c r="O274" s="77">
        <v>0</v>
      </c>
      <c r="P274" s="77"/>
      <c r="Q274" s="77">
        <v>0</v>
      </c>
      <c r="R274" s="77"/>
      <c r="S274" s="77">
        <v>0</v>
      </c>
      <c r="T274" s="77"/>
      <c r="U274" s="77">
        <v>0</v>
      </c>
    </row>
    <row r="275" spans="1:21" ht="15" x14ac:dyDescent="0.25">
      <c r="A275" s="58">
        <f>+'C Liability Recon'!A267</f>
        <v>844</v>
      </c>
      <c r="B275" s="59" t="str">
        <f>+'C Liability Recon'!B267</f>
        <v>Joint Comm on Health Care</v>
      </c>
      <c r="C275" s="76">
        <v>0</v>
      </c>
      <c r="D275" s="16">
        <v>0</v>
      </c>
      <c r="E275" s="77">
        <v>0</v>
      </c>
      <c r="F275" s="77">
        <v>0</v>
      </c>
      <c r="G275" s="77">
        <v>0</v>
      </c>
      <c r="H275" s="77">
        <v>0</v>
      </c>
      <c r="I275" s="77">
        <v>0</v>
      </c>
      <c r="J275" s="77"/>
      <c r="K275" s="77">
        <v>0</v>
      </c>
      <c r="L275" s="77">
        <v>0</v>
      </c>
      <c r="M275" s="77">
        <v>0</v>
      </c>
      <c r="N275" s="77">
        <v>0</v>
      </c>
      <c r="O275" s="77">
        <v>0</v>
      </c>
      <c r="P275" s="77"/>
      <c r="Q275" s="77">
        <v>0</v>
      </c>
      <c r="R275" s="77"/>
      <c r="S275" s="77">
        <v>0</v>
      </c>
      <c r="T275" s="77"/>
      <c r="U275" s="77">
        <v>0</v>
      </c>
    </row>
    <row r="276" spans="1:21" ht="15" x14ac:dyDescent="0.25">
      <c r="A276" s="58">
        <f>+'C Liability Recon'!A268</f>
        <v>845</v>
      </c>
      <c r="B276" s="59" t="str">
        <f>+'C Liability Recon'!B268</f>
        <v xml:space="preserve">Dr Martin L King Jr Mem Comm  </v>
      </c>
      <c r="C276" s="76">
        <v>0</v>
      </c>
      <c r="D276" s="16">
        <v>0</v>
      </c>
      <c r="E276" s="77">
        <v>0</v>
      </c>
      <c r="F276" s="77">
        <v>0</v>
      </c>
      <c r="G276" s="77">
        <v>0</v>
      </c>
      <c r="H276" s="77">
        <v>0</v>
      </c>
      <c r="I276" s="77">
        <v>0</v>
      </c>
      <c r="J276" s="77"/>
      <c r="K276" s="77">
        <v>0</v>
      </c>
      <c r="L276" s="77">
        <v>0</v>
      </c>
      <c r="M276" s="77">
        <v>0</v>
      </c>
      <c r="N276" s="77">
        <v>0</v>
      </c>
      <c r="O276" s="77">
        <v>0</v>
      </c>
      <c r="P276" s="77"/>
      <c r="Q276" s="77">
        <v>0</v>
      </c>
      <c r="R276" s="77"/>
      <c r="S276" s="77">
        <v>0</v>
      </c>
      <c r="T276" s="77"/>
      <c r="U276" s="77">
        <v>0</v>
      </c>
    </row>
    <row r="277" spans="1:21" ht="15" x14ac:dyDescent="0.25">
      <c r="A277" s="58">
        <f>+'C Liability Recon'!A269</f>
        <v>847</v>
      </c>
      <c r="B277" s="59" t="str">
        <f>+'C Liability Recon'!B269</f>
        <v xml:space="preserve">Joint Comm on Techn &amp; Science </v>
      </c>
      <c r="C277" s="76">
        <v>0</v>
      </c>
      <c r="D277" s="16">
        <v>0</v>
      </c>
      <c r="E277" s="77">
        <v>0</v>
      </c>
      <c r="F277" s="77">
        <v>0</v>
      </c>
      <c r="G277" s="77">
        <v>0</v>
      </c>
      <c r="H277" s="77">
        <v>0</v>
      </c>
      <c r="I277" s="77">
        <v>0</v>
      </c>
      <c r="J277" s="77"/>
      <c r="K277" s="77">
        <v>0</v>
      </c>
      <c r="L277" s="77">
        <v>0</v>
      </c>
      <c r="M277" s="77">
        <v>0</v>
      </c>
      <c r="N277" s="77">
        <v>0</v>
      </c>
      <c r="O277" s="77">
        <v>0</v>
      </c>
      <c r="P277" s="77"/>
      <c r="Q277" s="77">
        <v>0</v>
      </c>
      <c r="R277" s="77"/>
      <c r="S277" s="77">
        <v>0</v>
      </c>
      <c r="T277" s="77"/>
      <c r="U277" s="77">
        <v>0</v>
      </c>
    </row>
    <row r="278" spans="1:21" ht="15" x14ac:dyDescent="0.25">
      <c r="A278" s="58">
        <f>+'C Liability Recon'!A270</f>
        <v>848</v>
      </c>
      <c r="B278" s="59" t="str">
        <f>+'C Liability Recon'!B270</f>
        <v xml:space="preserve">Indigent Defense Commission   </v>
      </c>
      <c r="C278" s="76">
        <v>5.5543132640261195E-3</v>
      </c>
      <c r="D278" s="16">
        <v>7214522</v>
      </c>
      <c r="E278" s="77">
        <v>0</v>
      </c>
      <c r="F278" s="77">
        <v>0</v>
      </c>
      <c r="G278" s="77">
        <v>0</v>
      </c>
      <c r="H278" s="77">
        <v>34250</v>
      </c>
      <c r="I278" s="77">
        <v>34250</v>
      </c>
      <c r="J278" s="77"/>
      <c r="K278" s="77">
        <v>290178</v>
      </c>
      <c r="L278" s="77">
        <v>0</v>
      </c>
      <c r="M278" s="77">
        <v>1529485</v>
      </c>
      <c r="N278" s="77">
        <v>0</v>
      </c>
      <c r="O278" s="77">
        <v>1819663</v>
      </c>
      <c r="P278" s="77"/>
      <c r="Q278" s="77">
        <v>575644</v>
      </c>
      <c r="R278" s="77"/>
      <c r="S278" s="77">
        <v>6308</v>
      </c>
      <c r="T278" s="77"/>
      <c r="U278" s="77">
        <v>581952</v>
      </c>
    </row>
    <row r="279" spans="1:21" ht="15" x14ac:dyDescent="0.25">
      <c r="A279" s="58">
        <f>+'C Liability Recon'!A271</f>
        <v>850</v>
      </c>
      <c r="B279" s="59" t="str">
        <f>+'C Liability Recon'!B271</f>
        <v>Personal Prop Tax Relief Act</v>
      </c>
      <c r="C279" s="76">
        <v>0</v>
      </c>
      <c r="D279" s="16">
        <v>0</v>
      </c>
      <c r="E279" s="77">
        <v>0</v>
      </c>
      <c r="F279" s="77">
        <v>0</v>
      </c>
      <c r="G279" s="77">
        <v>0</v>
      </c>
      <c r="H279" s="77">
        <v>0</v>
      </c>
      <c r="I279" s="77">
        <v>0</v>
      </c>
      <c r="J279" s="77"/>
      <c r="K279" s="77">
        <v>0</v>
      </c>
      <c r="L279" s="77">
        <v>0</v>
      </c>
      <c r="M279" s="77">
        <v>0</v>
      </c>
      <c r="N279" s="77">
        <v>0</v>
      </c>
      <c r="O279" s="77">
        <v>0</v>
      </c>
      <c r="P279" s="77"/>
      <c r="Q279" s="77">
        <v>0</v>
      </c>
      <c r="R279" s="77"/>
      <c r="S279" s="77">
        <v>0</v>
      </c>
      <c r="T279" s="77"/>
      <c r="U279" s="77">
        <v>0</v>
      </c>
    </row>
    <row r="280" spans="1:21" ht="15" x14ac:dyDescent="0.25">
      <c r="A280" s="58">
        <f>+'C Liability Recon'!A272</f>
        <v>851</v>
      </c>
      <c r="B280" s="59" t="str">
        <f>+'C Liability Recon'!B272</f>
        <v>Tobacco Commission</v>
      </c>
      <c r="C280" s="76">
        <v>1.584552265452937E-4</v>
      </c>
      <c r="D280" s="16">
        <v>205818</v>
      </c>
      <c r="E280" s="77">
        <v>0</v>
      </c>
      <c r="F280" s="77">
        <v>0</v>
      </c>
      <c r="G280" s="77">
        <v>0</v>
      </c>
      <c r="H280" s="77">
        <v>20892</v>
      </c>
      <c r="I280" s="77">
        <v>20892</v>
      </c>
      <c r="J280" s="77"/>
      <c r="K280" s="77">
        <v>8278</v>
      </c>
      <c r="L280" s="77">
        <v>0</v>
      </c>
      <c r="M280" s="77">
        <v>43634</v>
      </c>
      <c r="N280" s="77">
        <v>0</v>
      </c>
      <c r="O280" s="77">
        <v>51912</v>
      </c>
      <c r="P280" s="77"/>
      <c r="Q280" s="77">
        <v>16422</v>
      </c>
      <c r="R280" s="77"/>
      <c r="S280" s="77">
        <v>3847</v>
      </c>
      <c r="T280" s="77"/>
      <c r="U280" s="77">
        <v>20269</v>
      </c>
    </row>
    <row r="281" spans="1:21" ht="15" x14ac:dyDescent="0.25">
      <c r="A281" s="58">
        <f>+'C Liability Recon'!A273</f>
        <v>852</v>
      </c>
      <c r="B281" s="59" t="str">
        <f>+'C Liability Recon'!B273</f>
        <v>Va Foundation Healthy Youth</v>
      </c>
      <c r="C281" s="76">
        <v>2.0197243395720123E-4</v>
      </c>
      <c r="D281" s="16">
        <v>262343</v>
      </c>
      <c r="E281" s="77">
        <v>0</v>
      </c>
      <c r="F281" s="77">
        <v>0</v>
      </c>
      <c r="G281" s="77">
        <v>0</v>
      </c>
      <c r="H281" s="77">
        <v>0</v>
      </c>
      <c r="I281" s="77">
        <v>0</v>
      </c>
      <c r="J281" s="77"/>
      <c r="K281" s="77">
        <v>10552</v>
      </c>
      <c r="L281" s="77">
        <v>0</v>
      </c>
      <c r="M281" s="77">
        <v>55617</v>
      </c>
      <c r="N281" s="77">
        <v>6095</v>
      </c>
      <c r="O281" s="77">
        <v>72264</v>
      </c>
      <c r="P281" s="77"/>
      <c r="Q281" s="77">
        <v>20932</v>
      </c>
      <c r="R281" s="77"/>
      <c r="S281" s="77">
        <v>-1122</v>
      </c>
      <c r="T281" s="77"/>
      <c r="U281" s="77">
        <v>19810</v>
      </c>
    </row>
    <row r="282" spans="1:21" ht="15" x14ac:dyDescent="0.25">
      <c r="A282" s="58">
        <f>+'C Liability Recon'!A274</f>
        <v>853</v>
      </c>
      <c r="B282" s="59" t="str">
        <f>+'C Liability Recon'!B274</f>
        <v>Substance Abuse Prevention Off</v>
      </c>
      <c r="C282" s="76">
        <v>0</v>
      </c>
      <c r="D282" s="16">
        <v>0</v>
      </c>
      <c r="E282" s="77">
        <v>0</v>
      </c>
      <c r="F282" s="77">
        <v>0</v>
      </c>
      <c r="G282" s="77">
        <v>0</v>
      </c>
      <c r="H282" s="77">
        <v>0</v>
      </c>
      <c r="I282" s="77">
        <v>0</v>
      </c>
      <c r="J282" s="77"/>
      <c r="K282" s="77">
        <v>0</v>
      </c>
      <c r="L282" s="77">
        <v>0</v>
      </c>
      <c r="M282" s="77">
        <v>0</v>
      </c>
      <c r="N282" s="77">
        <v>0</v>
      </c>
      <c r="O282" s="77">
        <v>0</v>
      </c>
      <c r="P282" s="77"/>
      <c r="Q282" s="77">
        <v>0</v>
      </c>
      <c r="R282" s="77"/>
      <c r="S282" s="77">
        <v>0</v>
      </c>
      <c r="T282" s="77"/>
      <c r="U282" s="77">
        <v>0</v>
      </c>
    </row>
    <row r="283" spans="1:21" ht="15" x14ac:dyDescent="0.25">
      <c r="A283" s="58">
        <f>+'C Liability Recon'!A275</f>
        <v>859</v>
      </c>
      <c r="B283" s="59" t="str">
        <f>+'C Liability Recon'!B275</f>
        <v xml:space="preserve">Va Sesquicent Amer Civil War  </v>
      </c>
      <c r="C283" s="76">
        <v>0</v>
      </c>
      <c r="D283" s="16">
        <v>0</v>
      </c>
      <c r="E283" s="77">
        <v>0</v>
      </c>
      <c r="F283" s="77">
        <v>0</v>
      </c>
      <c r="G283" s="77">
        <v>0</v>
      </c>
      <c r="H283" s="77">
        <v>0</v>
      </c>
      <c r="I283" s="77">
        <v>0</v>
      </c>
      <c r="J283" s="77"/>
      <c r="K283" s="77">
        <v>0</v>
      </c>
      <c r="L283" s="77">
        <v>0</v>
      </c>
      <c r="M283" s="77">
        <v>0</v>
      </c>
      <c r="N283" s="77">
        <v>0</v>
      </c>
      <c r="O283" s="77">
        <v>0</v>
      </c>
      <c r="P283" s="77"/>
      <c r="Q283" s="77">
        <v>0</v>
      </c>
      <c r="R283" s="77"/>
      <c r="S283" s="77">
        <v>0</v>
      </c>
      <c r="T283" s="77"/>
      <c r="U283" s="77">
        <v>0</v>
      </c>
    </row>
    <row r="284" spans="1:21" ht="15" x14ac:dyDescent="0.25">
      <c r="A284" s="58">
        <f>+'C Liability Recon'!A276</f>
        <v>861</v>
      </c>
      <c r="B284" s="59" t="str">
        <f>+'C Liability Recon'!B276</f>
        <v xml:space="preserve">Virginia Enterprise Appl Prog </v>
      </c>
      <c r="C284" s="76">
        <v>0</v>
      </c>
      <c r="D284" s="16">
        <v>0</v>
      </c>
      <c r="E284" s="77">
        <v>0</v>
      </c>
      <c r="F284" s="77">
        <v>0</v>
      </c>
      <c r="G284" s="77">
        <v>0</v>
      </c>
      <c r="H284" s="77">
        <v>0</v>
      </c>
      <c r="I284" s="77">
        <v>0</v>
      </c>
      <c r="J284" s="77"/>
      <c r="K284" s="77">
        <v>0</v>
      </c>
      <c r="L284" s="77">
        <v>0</v>
      </c>
      <c r="M284" s="77">
        <v>0</v>
      </c>
      <c r="N284" s="77">
        <v>0</v>
      </c>
      <c r="O284" s="77">
        <v>0</v>
      </c>
      <c r="P284" s="77"/>
      <c r="Q284" s="77">
        <v>0</v>
      </c>
      <c r="R284" s="77"/>
      <c r="S284" s="77">
        <v>0</v>
      </c>
      <c r="T284" s="77"/>
      <c r="U284" s="77">
        <v>0</v>
      </c>
    </row>
    <row r="285" spans="1:21" ht="15" x14ac:dyDescent="0.25">
      <c r="A285" s="58">
        <f>+'C Liability Recon'!A277</f>
        <v>862</v>
      </c>
      <c r="B285" s="59" t="str">
        <f>+'C Liability Recon'!B277</f>
        <v xml:space="preserve">Small Business Commission     </v>
      </c>
      <c r="C285" s="76">
        <v>0</v>
      </c>
      <c r="D285" s="16">
        <v>0</v>
      </c>
      <c r="E285" s="77">
        <v>0</v>
      </c>
      <c r="F285" s="77">
        <v>0</v>
      </c>
      <c r="G285" s="77">
        <v>0</v>
      </c>
      <c r="H285" s="77">
        <v>0</v>
      </c>
      <c r="I285" s="77">
        <v>0</v>
      </c>
      <c r="J285" s="77"/>
      <c r="K285" s="77">
        <v>0</v>
      </c>
      <c r="L285" s="77">
        <v>0</v>
      </c>
      <c r="M285" s="77">
        <v>0</v>
      </c>
      <c r="N285" s="77">
        <v>0</v>
      </c>
      <c r="O285" s="77">
        <v>0</v>
      </c>
      <c r="P285" s="77"/>
      <c r="Q285" s="77">
        <v>0</v>
      </c>
      <c r="R285" s="77"/>
      <c r="S285" s="77">
        <v>0</v>
      </c>
      <c r="T285" s="77"/>
      <c r="U285" s="77">
        <v>0</v>
      </c>
    </row>
    <row r="286" spans="1:21" ht="15" x14ac:dyDescent="0.25">
      <c r="A286" s="58">
        <f>+'C Liability Recon'!A278</f>
        <v>863</v>
      </c>
      <c r="B286" s="59" t="str">
        <f>+'C Liability Recon'!B278</f>
        <v>Comm on Electric Utility Restr</v>
      </c>
      <c r="C286" s="76">
        <v>0</v>
      </c>
      <c r="D286" s="16">
        <v>0</v>
      </c>
      <c r="E286" s="77">
        <v>0</v>
      </c>
      <c r="F286" s="77">
        <v>0</v>
      </c>
      <c r="G286" s="77">
        <v>0</v>
      </c>
      <c r="H286" s="77">
        <v>0</v>
      </c>
      <c r="I286" s="77">
        <v>0</v>
      </c>
      <c r="J286" s="77"/>
      <c r="K286" s="77">
        <v>0</v>
      </c>
      <c r="L286" s="77">
        <v>0</v>
      </c>
      <c r="M286" s="77">
        <v>0</v>
      </c>
      <c r="N286" s="77">
        <v>0</v>
      </c>
      <c r="O286" s="77">
        <v>0</v>
      </c>
      <c r="P286" s="77"/>
      <c r="Q286" s="77">
        <v>0</v>
      </c>
      <c r="R286" s="77"/>
      <c r="S286" s="77">
        <v>0</v>
      </c>
      <c r="T286" s="77"/>
      <c r="U286" s="77">
        <v>0</v>
      </c>
    </row>
    <row r="287" spans="1:21" ht="15" x14ac:dyDescent="0.25">
      <c r="A287" s="58">
        <f>+'C Liability Recon'!A279</f>
        <v>864</v>
      </c>
      <c r="B287" s="59" t="str">
        <f>+'C Liability Recon'!B279</f>
        <v>Manufacturing Development Comm</v>
      </c>
      <c r="C287" s="76">
        <v>0</v>
      </c>
      <c r="D287" s="16">
        <v>0</v>
      </c>
      <c r="E287" s="77">
        <v>0</v>
      </c>
      <c r="F287" s="77">
        <v>0</v>
      </c>
      <c r="G287" s="77">
        <v>0</v>
      </c>
      <c r="H287" s="77">
        <v>0</v>
      </c>
      <c r="I287" s="77">
        <v>0</v>
      </c>
      <c r="J287" s="77"/>
      <c r="K287" s="77">
        <v>0</v>
      </c>
      <c r="L287" s="77">
        <v>0</v>
      </c>
      <c r="M287" s="77">
        <v>0</v>
      </c>
      <c r="N287" s="77">
        <v>0</v>
      </c>
      <c r="O287" s="77">
        <v>0</v>
      </c>
      <c r="P287" s="77"/>
      <c r="Q287" s="77">
        <v>0</v>
      </c>
      <c r="R287" s="77"/>
      <c r="S287" s="77">
        <v>0</v>
      </c>
      <c r="T287" s="77"/>
      <c r="U287" s="77">
        <v>0</v>
      </c>
    </row>
    <row r="288" spans="1:21" ht="15" x14ac:dyDescent="0.25">
      <c r="A288" s="58">
        <f>+'C Liability Recon'!A280</f>
        <v>865</v>
      </c>
      <c r="B288" s="59" t="str">
        <f>+'C Liability Recon'!B280</f>
        <v xml:space="preserve">Joint Comm on Admin Rules     </v>
      </c>
      <c r="C288" s="76">
        <v>0</v>
      </c>
      <c r="D288" s="16">
        <v>0</v>
      </c>
      <c r="E288" s="77">
        <v>0</v>
      </c>
      <c r="F288" s="77">
        <v>0</v>
      </c>
      <c r="G288" s="77">
        <v>0</v>
      </c>
      <c r="H288" s="77">
        <v>0</v>
      </c>
      <c r="I288" s="77">
        <v>0</v>
      </c>
      <c r="J288" s="77"/>
      <c r="K288" s="77">
        <v>0</v>
      </c>
      <c r="L288" s="77">
        <v>0</v>
      </c>
      <c r="M288" s="77">
        <v>0</v>
      </c>
      <c r="N288" s="77">
        <v>0</v>
      </c>
      <c r="O288" s="77">
        <v>0</v>
      </c>
      <c r="P288" s="77"/>
      <c r="Q288" s="77">
        <v>0</v>
      </c>
      <c r="R288" s="77"/>
      <c r="S288" s="77">
        <v>0</v>
      </c>
      <c r="T288" s="77"/>
      <c r="U288" s="77">
        <v>0</v>
      </c>
    </row>
    <row r="289" spans="1:21" ht="15" x14ac:dyDescent="0.25">
      <c r="A289" s="58">
        <f>+'C Liability Recon'!A281</f>
        <v>866</v>
      </c>
      <c r="B289" s="59" t="str">
        <f>+'C Liability Recon'!B281</f>
        <v>Comm on Prevention Human Traff</v>
      </c>
      <c r="C289" s="76">
        <v>0</v>
      </c>
      <c r="D289" s="16">
        <v>0</v>
      </c>
      <c r="E289" s="77">
        <v>0</v>
      </c>
      <c r="F289" s="77">
        <v>0</v>
      </c>
      <c r="G289" s="77">
        <v>0</v>
      </c>
      <c r="H289" s="77">
        <v>0</v>
      </c>
      <c r="I289" s="77">
        <v>0</v>
      </c>
      <c r="J289" s="77"/>
      <c r="K289" s="77">
        <v>0</v>
      </c>
      <c r="L289" s="77">
        <v>0</v>
      </c>
      <c r="M289" s="77">
        <v>0</v>
      </c>
      <c r="N289" s="77">
        <v>0</v>
      </c>
      <c r="O289" s="77">
        <v>0</v>
      </c>
      <c r="P289" s="77"/>
      <c r="Q289" s="77">
        <v>0</v>
      </c>
      <c r="R289" s="77"/>
      <c r="S289" s="77">
        <v>0</v>
      </c>
      <c r="T289" s="77"/>
      <c r="U289" s="77">
        <v>0</v>
      </c>
    </row>
    <row r="290" spans="1:21" ht="15" x14ac:dyDescent="0.25">
      <c r="A290" s="58">
        <f>+'C Liability Recon'!A282</f>
        <v>867</v>
      </c>
      <c r="B290" s="59" t="str">
        <f>+'C Liability Recon'!B282</f>
        <v>Virginia Bicentennial of the American War of 1812 Commission</v>
      </c>
      <c r="C290" s="76">
        <v>0</v>
      </c>
      <c r="D290" s="16">
        <v>0</v>
      </c>
      <c r="E290" s="77">
        <v>0</v>
      </c>
      <c r="F290" s="77">
        <v>0</v>
      </c>
      <c r="G290" s="77">
        <v>0</v>
      </c>
      <c r="H290" s="77">
        <v>0</v>
      </c>
      <c r="I290" s="77">
        <v>0</v>
      </c>
      <c r="J290" s="77"/>
      <c r="K290" s="77">
        <v>0</v>
      </c>
      <c r="L290" s="77">
        <v>0</v>
      </c>
      <c r="M290" s="77">
        <v>0</v>
      </c>
      <c r="N290" s="77">
        <v>0</v>
      </c>
      <c r="O290" s="77">
        <v>0</v>
      </c>
      <c r="P290" s="77"/>
      <c r="Q290" s="77">
        <v>0</v>
      </c>
      <c r="R290" s="77"/>
      <c r="S290" s="77">
        <v>0</v>
      </c>
      <c r="T290" s="77"/>
      <c r="U290" s="77">
        <v>0</v>
      </c>
    </row>
    <row r="291" spans="1:21" ht="15" x14ac:dyDescent="0.25">
      <c r="A291" s="58">
        <f>+'C Liability Recon'!A283</f>
        <v>868</v>
      </c>
      <c r="B291" s="59" t="str">
        <f>+'C Liability Recon'!B283</f>
        <v>Va Comm Energy &amp; Environment</v>
      </c>
      <c r="C291" s="76">
        <v>0</v>
      </c>
      <c r="D291" s="16">
        <v>0</v>
      </c>
      <c r="E291" s="77">
        <v>0</v>
      </c>
      <c r="F291" s="77">
        <v>0</v>
      </c>
      <c r="G291" s="77">
        <v>0</v>
      </c>
      <c r="H291" s="77">
        <v>0</v>
      </c>
      <c r="I291" s="77">
        <v>0</v>
      </c>
      <c r="J291" s="77"/>
      <c r="K291" s="77">
        <v>0</v>
      </c>
      <c r="L291" s="77">
        <v>0</v>
      </c>
      <c r="M291" s="77">
        <v>0</v>
      </c>
      <c r="N291" s="77">
        <v>0</v>
      </c>
      <c r="O291" s="77">
        <v>0</v>
      </c>
      <c r="P291" s="77"/>
      <c r="Q291" s="77">
        <v>0</v>
      </c>
      <c r="R291" s="77"/>
      <c r="S291" s="77">
        <v>0</v>
      </c>
      <c r="T291" s="77"/>
      <c r="U291" s="77">
        <v>0</v>
      </c>
    </row>
    <row r="292" spans="1:21" ht="15" x14ac:dyDescent="0.25">
      <c r="A292" s="58">
        <f>+'C Liability Recon'!A284</f>
        <v>869</v>
      </c>
      <c r="B292" s="59" t="str">
        <f>+'C Liability Recon'!B284</f>
        <v>Va Comm Centen Woodrow Wilson</v>
      </c>
      <c r="C292" s="76">
        <v>0</v>
      </c>
      <c r="D292" s="16">
        <v>0</v>
      </c>
      <c r="E292" s="77">
        <v>0</v>
      </c>
      <c r="F292" s="77">
        <v>0</v>
      </c>
      <c r="G292" s="77">
        <v>0</v>
      </c>
      <c r="H292" s="77">
        <v>0</v>
      </c>
      <c r="I292" s="77">
        <v>0</v>
      </c>
      <c r="J292" s="77"/>
      <c r="K292" s="77">
        <v>0</v>
      </c>
      <c r="L292" s="77">
        <v>0</v>
      </c>
      <c r="M292" s="77">
        <v>0</v>
      </c>
      <c r="N292" s="77">
        <v>0</v>
      </c>
      <c r="O292" s="77">
        <v>0</v>
      </c>
      <c r="P292" s="77"/>
      <c r="Q292" s="77">
        <v>0</v>
      </c>
      <c r="R292" s="77"/>
      <c r="S292" s="77">
        <v>0</v>
      </c>
      <c r="T292" s="77"/>
      <c r="U292" s="77">
        <v>0</v>
      </c>
    </row>
    <row r="293" spans="1:21" ht="15" x14ac:dyDescent="0.25">
      <c r="A293" s="58">
        <f>+'C Liability Recon'!A285</f>
        <v>879</v>
      </c>
      <c r="B293" s="59" t="str">
        <f>+'C Liability Recon'!B285</f>
        <v xml:space="preserve">Va Bicentennial Amer War 1812 </v>
      </c>
      <c r="C293" s="76">
        <v>0</v>
      </c>
      <c r="D293" s="16">
        <v>0</v>
      </c>
      <c r="E293" s="77">
        <v>0</v>
      </c>
      <c r="F293" s="77">
        <v>0</v>
      </c>
      <c r="G293" s="77">
        <v>0</v>
      </c>
      <c r="H293" s="77">
        <v>0</v>
      </c>
      <c r="I293" s="77">
        <v>0</v>
      </c>
      <c r="J293" s="77"/>
      <c r="K293" s="77">
        <v>0</v>
      </c>
      <c r="L293" s="77">
        <v>0</v>
      </c>
      <c r="M293" s="77">
        <v>0</v>
      </c>
      <c r="N293" s="77">
        <v>0</v>
      </c>
      <c r="O293" s="77">
        <v>0</v>
      </c>
      <c r="P293" s="77"/>
      <c r="Q293" s="77">
        <v>0</v>
      </c>
      <c r="R293" s="77"/>
      <c r="S293" s="77">
        <v>0</v>
      </c>
      <c r="T293" s="77"/>
      <c r="U293" s="77">
        <v>0</v>
      </c>
    </row>
    <row r="294" spans="1:21" ht="15" x14ac:dyDescent="0.25">
      <c r="A294" s="58">
        <f>+'C Liability Recon'!A286</f>
        <v>911</v>
      </c>
      <c r="B294" s="59" t="str">
        <f>+'C Liability Recon'!B286</f>
        <v>Virginia Pub Broadcasting Brd</v>
      </c>
      <c r="C294" s="76">
        <v>0</v>
      </c>
      <c r="D294" s="16">
        <v>0</v>
      </c>
      <c r="E294" s="77">
        <v>0</v>
      </c>
      <c r="F294" s="77">
        <v>0</v>
      </c>
      <c r="G294" s="77">
        <v>0</v>
      </c>
      <c r="H294" s="77">
        <v>0</v>
      </c>
      <c r="I294" s="77">
        <v>0</v>
      </c>
      <c r="J294" s="77"/>
      <c r="K294" s="77">
        <v>0</v>
      </c>
      <c r="L294" s="77">
        <v>0</v>
      </c>
      <c r="M294" s="77">
        <v>0</v>
      </c>
      <c r="N294" s="77">
        <v>0</v>
      </c>
      <c r="O294" s="77">
        <v>0</v>
      </c>
      <c r="P294" s="77"/>
      <c r="Q294" s="77">
        <v>0</v>
      </c>
      <c r="R294" s="77"/>
      <c r="S294" s="77">
        <v>0</v>
      </c>
      <c r="T294" s="77"/>
      <c r="U294" s="77">
        <v>0</v>
      </c>
    </row>
    <row r="295" spans="1:21" ht="15" x14ac:dyDescent="0.25">
      <c r="A295" s="58">
        <f>+'C Liability Recon'!A287</f>
        <v>912</v>
      </c>
      <c r="B295" s="59" t="str">
        <f>+'C Liability Recon'!B287</f>
        <v>Dept of Veterans Services</v>
      </c>
      <c r="C295" s="76">
        <v>1.4080398943888098E-3</v>
      </c>
      <c r="D295" s="16">
        <v>1828909</v>
      </c>
      <c r="E295" s="77">
        <v>0</v>
      </c>
      <c r="F295" s="77">
        <v>0</v>
      </c>
      <c r="G295" s="77">
        <v>0</v>
      </c>
      <c r="H295" s="77">
        <v>132315</v>
      </c>
      <c r="I295" s="77">
        <v>132315</v>
      </c>
      <c r="J295" s="77"/>
      <c r="K295" s="77">
        <v>73561</v>
      </c>
      <c r="L295" s="77">
        <v>0</v>
      </c>
      <c r="M295" s="77">
        <v>387730</v>
      </c>
      <c r="N295" s="77">
        <v>0</v>
      </c>
      <c r="O295" s="77">
        <v>461291</v>
      </c>
      <c r="P295" s="77"/>
      <c r="Q295" s="77">
        <v>145928</v>
      </c>
      <c r="R295" s="77"/>
      <c r="S295" s="77">
        <v>24367</v>
      </c>
      <c r="T295" s="77"/>
      <c r="U295" s="77">
        <v>170295</v>
      </c>
    </row>
    <row r="296" spans="1:21" ht="15" x14ac:dyDescent="0.25">
      <c r="A296" s="58">
        <f>+'C Liability Recon'!A288</f>
        <v>913</v>
      </c>
      <c r="B296" s="59" t="str">
        <f>+'C Liability Recon'!B288</f>
        <v>Veteran Services Foundation</v>
      </c>
      <c r="C296" s="76">
        <v>0</v>
      </c>
      <c r="D296" s="16">
        <v>0</v>
      </c>
      <c r="E296" s="77">
        <v>0</v>
      </c>
      <c r="F296" s="77">
        <v>0</v>
      </c>
      <c r="G296" s="77">
        <v>0</v>
      </c>
      <c r="H296" s="77">
        <v>0</v>
      </c>
      <c r="I296" s="77">
        <v>0</v>
      </c>
      <c r="J296" s="77"/>
      <c r="K296" s="77">
        <v>0</v>
      </c>
      <c r="L296" s="77">
        <v>0</v>
      </c>
      <c r="M296" s="77">
        <v>0</v>
      </c>
      <c r="N296" s="77">
        <v>0</v>
      </c>
      <c r="O296" s="77">
        <v>0</v>
      </c>
      <c r="P296" s="77"/>
      <c r="Q296" s="77">
        <v>0</v>
      </c>
      <c r="R296" s="77"/>
      <c r="S296" s="77">
        <v>0</v>
      </c>
      <c r="T296" s="77"/>
      <c r="U296" s="77">
        <v>0</v>
      </c>
    </row>
    <row r="297" spans="1:21" ht="15" x14ac:dyDescent="0.25">
      <c r="A297" s="58">
        <f>+'C Liability Recon'!A289</f>
        <v>916</v>
      </c>
      <c r="B297" s="59" t="str">
        <f>+'C Liability Recon'!B289</f>
        <v>Gov Employment &amp; Training Dept</v>
      </c>
      <c r="C297" s="76">
        <v>0</v>
      </c>
      <c r="D297" s="16">
        <v>0</v>
      </c>
      <c r="E297" s="77">
        <v>0</v>
      </c>
      <c r="F297" s="77">
        <v>0</v>
      </c>
      <c r="G297" s="77">
        <v>0</v>
      </c>
      <c r="H297" s="77">
        <v>0</v>
      </c>
      <c r="I297" s="77">
        <v>0</v>
      </c>
      <c r="J297" s="77"/>
      <c r="K297" s="77">
        <v>0</v>
      </c>
      <c r="L297" s="77">
        <v>0</v>
      </c>
      <c r="M297" s="77">
        <v>0</v>
      </c>
      <c r="N297" s="77">
        <v>0</v>
      </c>
      <c r="O297" s="77">
        <v>0</v>
      </c>
      <c r="P297" s="77"/>
      <c r="Q297" s="77">
        <v>0</v>
      </c>
      <c r="R297" s="77"/>
      <c r="S297" s="77">
        <v>0</v>
      </c>
      <c r="T297" s="77"/>
      <c r="U297" s="77">
        <v>0</v>
      </c>
    </row>
    <row r="298" spans="1:21" ht="15" x14ac:dyDescent="0.25">
      <c r="A298" s="58">
        <f>+'C Liability Recon'!A290</f>
        <v>920</v>
      </c>
      <c r="B298" s="59" t="str">
        <f>+'C Liability Recon'!B290</f>
        <v>Opportunity Educational Inst</v>
      </c>
      <c r="C298" s="76">
        <v>0</v>
      </c>
      <c r="D298" s="16">
        <v>0</v>
      </c>
      <c r="E298" s="77">
        <v>0</v>
      </c>
      <c r="F298" s="77">
        <v>0</v>
      </c>
      <c r="G298" s="77">
        <v>0</v>
      </c>
      <c r="H298" s="77">
        <v>0</v>
      </c>
      <c r="I298" s="77">
        <v>0</v>
      </c>
      <c r="J298" s="77"/>
      <c r="K298" s="77">
        <v>0</v>
      </c>
      <c r="L298" s="77">
        <v>0</v>
      </c>
      <c r="M298" s="77">
        <v>0</v>
      </c>
      <c r="N298" s="77">
        <v>0</v>
      </c>
      <c r="O298" s="77">
        <v>0</v>
      </c>
      <c r="P298" s="77"/>
      <c r="Q298" s="77">
        <v>0</v>
      </c>
      <c r="R298" s="77"/>
      <c r="S298" s="77">
        <v>0</v>
      </c>
      <c r="T298" s="77"/>
      <c r="U298" s="77">
        <v>0</v>
      </c>
    </row>
    <row r="299" spans="1:21" ht="15" x14ac:dyDescent="0.25">
      <c r="A299" s="58">
        <f>+'C Liability Recon'!A291</f>
        <v>922</v>
      </c>
      <c r="B299" s="59" t="str">
        <f>+'C Liability Recon'!B291</f>
        <v>Sitter-Barfoot Veterans Care</v>
      </c>
      <c r="C299" s="76">
        <v>2.6720429024721546E-3</v>
      </c>
      <c r="D299" s="16">
        <v>3470728</v>
      </c>
      <c r="E299" s="77">
        <v>0</v>
      </c>
      <c r="F299" s="77">
        <v>0</v>
      </c>
      <c r="G299" s="77">
        <v>0</v>
      </c>
      <c r="H299" s="77">
        <v>407853</v>
      </c>
      <c r="I299" s="77">
        <v>407853</v>
      </c>
      <c r="J299" s="77"/>
      <c r="K299" s="77">
        <v>139598</v>
      </c>
      <c r="L299" s="77">
        <v>0</v>
      </c>
      <c r="M299" s="77">
        <v>735798</v>
      </c>
      <c r="N299" s="77">
        <v>0</v>
      </c>
      <c r="O299" s="77">
        <v>875396</v>
      </c>
      <c r="P299" s="77"/>
      <c r="Q299" s="77">
        <v>276928</v>
      </c>
      <c r="R299" s="77"/>
      <c r="S299" s="77">
        <v>75111</v>
      </c>
      <c r="T299" s="77"/>
      <c r="U299" s="77">
        <v>352039</v>
      </c>
    </row>
    <row r="300" spans="1:21" ht="15" x14ac:dyDescent="0.25">
      <c r="A300" s="58">
        <f>+'C Liability Recon'!A292</f>
        <v>937</v>
      </c>
      <c r="B300" s="59" t="str">
        <f>+'C Liability Recon'!B292</f>
        <v xml:space="preserve">Southern Va Higher Education  </v>
      </c>
      <c r="C300" s="76">
        <v>3.8773941691079219E-4</v>
      </c>
      <c r="D300" s="16">
        <v>503636</v>
      </c>
      <c r="E300" s="77">
        <v>0</v>
      </c>
      <c r="F300" s="77">
        <v>0</v>
      </c>
      <c r="G300" s="77">
        <v>0</v>
      </c>
      <c r="H300" s="77">
        <v>29937</v>
      </c>
      <c r="I300" s="77">
        <v>29937</v>
      </c>
      <c r="J300" s="77"/>
      <c r="K300" s="77">
        <v>20257</v>
      </c>
      <c r="L300" s="77">
        <v>0</v>
      </c>
      <c r="M300" s="77">
        <v>106771</v>
      </c>
      <c r="N300" s="77">
        <v>0</v>
      </c>
      <c r="O300" s="77">
        <v>127028</v>
      </c>
      <c r="P300" s="77"/>
      <c r="Q300" s="77">
        <v>40185</v>
      </c>
      <c r="R300" s="77"/>
      <c r="S300" s="77">
        <v>5513</v>
      </c>
      <c r="T300" s="77"/>
      <c r="U300" s="77">
        <v>45698</v>
      </c>
    </row>
    <row r="301" spans="1:21" ht="15" x14ac:dyDescent="0.25">
      <c r="A301" s="58">
        <f>+'C Liability Recon'!A293</f>
        <v>938</v>
      </c>
      <c r="B301" s="59" t="str">
        <f>+'C Liability Recon'!B293</f>
        <v>New College Institute</v>
      </c>
      <c r="C301" s="76">
        <v>1.2036586201949905E-4</v>
      </c>
      <c r="D301" s="16">
        <v>156344</v>
      </c>
      <c r="E301" s="77">
        <v>0</v>
      </c>
      <c r="F301" s="77">
        <v>0</v>
      </c>
      <c r="G301" s="77">
        <v>0</v>
      </c>
      <c r="H301" s="77">
        <v>0</v>
      </c>
      <c r="I301" s="77">
        <v>0</v>
      </c>
      <c r="J301" s="77"/>
      <c r="K301" s="77">
        <v>6288</v>
      </c>
      <c r="L301" s="77">
        <v>0</v>
      </c>
      <c r="M301" s="77">
        <v>33145</v>
      </c>
      <c r="N301" s="77">
        <v>66</v>
      </c>
      <c r="O301" s="77">
        <v>39499</v>
      </c>
      <c r="P301" s="77"/>
      <c r="Q301" s="77">
        <v>12475</v>
      </c>
      <c r="R301" s="77"/>
      <c r="S301" s="77">
        <v>-12</v>
      </c>
      <c r="T301" s="77"/>
      <c r="U301" s="77">
        <v>12463</v>
      </c>
    </row>
    <row r="302" spans="1:21" ht="15" x14ac:dyDescent="0.25">
      <c r="A302" s="58">
        <f>+'C Liability Recon'!A294</f>
        <v>942</v>
      </c>
      <c r="B302" s="59" t="str">
        <f>+'C Liability Recon'!B294</f>
        <v>Va Museum of Natural History</v>
      </c>
      <c r="C302" s="76">
        <v>3.9638001070072573E-4</v>
      </c>
      <c r="D302" s="16">
        <v>514860</v>
      </c>
      <c r="E302" s="77">
        <v>0</v>
      </c>
      <c r="F302" s="77">
        <v>0</v>
      </c>
      <c r="G302" s="77">
        <v>0</v>
      </c>
      <c r="H302" s="77">
        <v>15273</v>
      </c>
      <c r="I302" s="77">
        <v>15273</v>
      </c>
      <c r="J302" s="77"/>
      <c r="K302" s="77">
        <v>20708</v>
      </c>
      <c r="L302" s="77">
        <v>0</v>
      </c>
      <c r="M302" s="77">
        <v>109151</v>
      </c>
      <c r="N302" s="77">
        <v>0</v>
      </c>
      <c r="O302" s="77">
        <v>129859</v>
      </c>
      <c r="P302" s="77"/>
      <c r="Q302" s="77">
        <v>41080</v>
      </c>
      <c r="R302" s="77"/>
      <c r="S302" s="77">
        <v>2813</v>
      </c>
      <c r="T302" s="77"/>
      <c r="U302" s="77">
        <v>43893</v>
      </c>
    </row>
    <row r="303" spans="1:21" ht="15" x14ac:dyDescent="0.25">
      <c r="A303" s="58">
        <f>+'C Liability Recon'!A295</f>
        <v>946</v>
      </c>
      <c r="B303" s="59" t="str">
        <f>+'C Liability Recon'!B295</f>
        <v>Council on Indians</v>
      </c>
      <c r="C303" s="76">
        <v>0</v>
      </c>
      <c r="D303" s="16">
        <v>0</v>
      </c>
      <c r="E303" s="77">
        <v>0</v>
      </c>
      <c r="F303" s="77">
        <v>0</v>
      </c>
      <c r="G303" s="77">
        <v>0</v>
      </c>
      <c r="H303" s="77">
        <v>0</v>
      </c>
      <c r="I303" s="77">
        <v>0</v>
      </c>
      <c r="J303" s="77"/>
      <c r="K303" s="77">
        <v>0</v>
      </c>
      <c r="L303" s="77">
        <v>0</v>
      </c>
      <c r="M303" s="77">
        <v>0</v>
      </c>
      <c r="N303" s="77">
        <v>0</v>
      </c>
      <c r="O303" s="77">
        <v>0</v>
      </c>
      <c r="P303" s="77"/>
      <c r="Q303" s="77">
        <v>0</v>
      </c>
      <c r="R303" s="77"/>
      <c r="S303" s="77">
        <v>0</v>
      </c>
      <c r="T303" s="77"/>
      <c r="U303" s="77">
        <v>0</v>
      </c>
    </row>
    <row r="304" spans="1:21" ht="15" x14ac:dyDescent="0.25">
      <c r="A304" s="58">
        <f>+'C Liability Recon'!A296</f>
        <v>948</v>
      </c>
      <c r="B304" s="59" t="str">
        <f>+'C Liability Recon'!B296</f>
        <v>Southwest Va Higher Ed Center</v>
      </c>
      <c r="C304" s="76">
        <v>2.4948991627185573E-4</v>
      </c>
      <c r="D304" s="16">
        <v>324064</v>
      </c>
      <c r="E304" s="77">
        <v>0</v>
      </c>
      <c r="F304" s="77">
        <v>0</v>
      </c>
      <c r="G304" s="77">
        <v>0</v>
      </c>
      <c r="H304" s="77">
        <v>0</v>
      </c>
      <c r="I304" s="77">
        <v>0</v>
      </c>
      <c r="J304" s="77"/>
      <c r="K304" s="77">
        <v>13034</v>
      </c>
      <c r="L304" s="77">
        <v>0</v>
      </c>
      <c r="M304" s="77">
        <v>68702</v>
      </c>
      <c r="N304" s="77">
        <v>17933</v>
      </c>
      <c r="O304" s="77">
        <v>99669</v>
      </c>
      <c r="P304" s="77"/>
      <c r="Q304" s="77">
        <v>25857</v>
      </c>
      <c r="R304" s="77"/>
      <c r="S304" s="77">
        <v>-3303</v>
      </c>
      <c r="T304" s="77"/>
      <c r="U304" s="77">
        <v>22554</v>
      </c>
    </row>
    <row r="305" spans="1:21" ht="15" x14ac:dyDescent="0.25">
      <c r="A305" s="58">
        <f>+'C Liability Recon'!A297</f>
        <v>957</v>
      </c>
      <c r="B305" s="59" t="str">
        <f>+'C Liability Recon'!B297</f>
        <v>Commonwealth Att Serv Council</v>
      </c>
      <c r="C305" s="76">
        <v>5.9587709382654036E-5</v>
      </c>
      <c r="D305" s="16">
        <v>77399</v>
      </c>
      <c r="E305" s="77">
        <v>0</v>
      </c>
      <c r="F305" s="77">
        <v>0</v>
      </c>
      <c r="G305" s="77">
        <v>0</v>
      </c>
      <c r="H305" s="77">
        <v>0</v>
      </c>
      <c r="I305" s="77">
        <v>0</v>
      </c>
      <c r="J305" s="77"/>
      <c r="K305" s="77">
        <v>3113</v>
      </c>
      <c r="L305" s="77">
        <v>0</v>
      </c>
      <c r="M305" s="77">
        <v>16409</v>
      </c>
      <c r="N305" s="77">
        <v>11719</v>
      </c>
      <c r="O305" s="77">
        <v>31241</v>
      </c>
      <c r="P305" s="77"/>
      <c r="Q305" s="77">
        <v>6176</v>
      </c>
      <c r="R305" s="77"/>
      <c r="S305" s="77">
        <v>-2158</v>
      </c>
      <c r="T305" s="77"/>
      <c r="U305" s="77">
        <v>4018</v>
      </c>
    </row>
    <row r="306" spans="1:21" ht="15" x14ac:dyDescent="0.25">
      <c r="A306" s="58">
        <f>+'C Liability Recon'!A298</f>
        <v>960</v>
      </c>
      <c r="B306" s="59" t="str">
        <f>+'C Liability Recon'!B298</f>
        <v>Dept of Fire Programs</v>
      </c>
      <c r="C306" s="76">
        <v>7.5420990232059339E-4</v>
      </c>
      <c r="D306" s="16">
        <v>979647</v>
      </c>
      <c r="E306" s="77">
        <v>0</v>
      </c>
      <c r="F306" s="77">
        <v>0</v>
      </c>
      <c r="G306" s="77">
        <v>0</v>
      </c>
      <c r="H306" s="77">
        <v>0</v>
      </c>
      <c r="I306" s="77">
        <v>0</v>
      </c>
      <c r="J306" s="77"/>
      <c r="K306" s="77">
        <v>39403</v>
      </c>
      <c r="L306" s="77">
        <v>0</v>
      </c>
      <c r="M306" s="77">
        <v>207686</v>
      </c>
      <c r="N306" s="77">
        <v>33046</v>
      </c>
      <c r="O306" s="77">
        <v>280135</v>
      </c>
      <c r="P306" s="77"/>
      <c r="Q306" s="77">
        <v>78166</v>
      </c>
      <c r="R306" s="77"/>
      <c r="S306" s="77">
        <v>-6086</v>
      </c>
      <c r="T306" s="77"/>
      <c r="U306" s="77">
        <v>72080</v>
      </c>
    </row>
    <row r="307" spans="1:21" ht="15" x14ac:dyDescent="0.25">
      <c r="A307" s="58">
        <f>+'C Liability Recon'!A299</f>
        <v>961</v>
      </c>
      <c r="B307" s="59" t="str">
        <f>+'C Liability Recon'!B299</f>
        <v xml:space="preserve">Div of Capitol Police         </v>
      </c>
      <c r="C307" s="76">
        <v>8.4064283002650148E-4</v>
      </c>
      <c r="D307" s="16">
        <v>1091915</v>
      </c>
      <c r="E307" s="77">
        <v>0</v>
      </c>
      <c r="F307" s="77">
        <v>0</v>
      </c>
      <c r="G307" s="77">
        <v>0</v>
      </c>
      <c r="H307" s="77">
        <v>0</v>
      </c>
      <c r="I307" s="77">
        <v>0</v>
      </c>
      <c r="J307" s="77"/>
      <c r="K307" s="77">
        <v>43918</v>
      </c>
      <c r="L307" s="77">
        <v>0</v>
      </c>
      <c r="M307" s="77">
        <v>231487</v>
      </c>
      <c r="N307" s="77">
        <v>87167</v>
      </c>
      <c r="O307" s="77">
        <v>362572</v>
      </c>
      <c r="P307" s="77"/>
      <c r="Q307" s="77">
        <v>87124</v>
      </c>
      <c r="R307" s="77"/>
      <c r="S307" s="77">
        <v>-16053</v>
      </c>
      <c r="T307" s="77"/>
      <c r="U307" s="77">
        <v>71071</v>
      </c>
    </row>
    <row r="308" spans="1:21" ht="15" x14ac:dyDescent="0.25">
      <c r="A308" s="58">
        <f>+'C Liability Recon'!A300</f>
        <v>962</v>
      </c>
      <c r="B308" s="59" t="str">
        <f>+'C Liability Recon'!B300</f>
        <v>Dept of Emp Dispute Resolution</v>
      </c>
      <c r="C308" s="76">
        <v>0</v>
      </c>
      <c r="D308" s="16">
        <v>0</v>
      </c>
      <c r="E308" s="77">
        <v>0</v>
      </c>
      <c r="F308" s="77">
        <v>0</v>
      </c>
      <c r="G308" s="77">
        <v>0</v>
      </c>
      <c r="H308" s="77">
        <v>0</v>
      </c>
      <c r="I308" s="77">
        <v>0</v>
      </c>
      <c r="J308" s="77"/>
      <c r="K308" s="77">
        <v>0</v>
      </c>
      <c r="L308" s="77">
        <v>0</v>
      </c>
      <c r="M308" s="77">
        <v>0</v>
      </c>
      <c r="N308" s="77">
        <v>0</v>
      </c>
      <c r="O308" s="77">
        <v>0</v>
      </c>
      <c r="P308" s="77"/>
      <c r="Q308" s="77">
        <v>0</v>
      </c>
      <c r="R308" s="77"/>
      <c r="S308" s="77">
        <v>0</v>
      </c>
      <c r="T308" s="77"/>
      <c r="U308" s="77">
        <v>0</v>
      </c>
    </row>
    <row r="309" spans="1:21" ht="15" x14ac:dyDescent="0.25">
      <c r="A309" s="58">
        <f>+'C Liability Recon'!A301</f>
        <v>963</v>
      </c>
      <c r="B309" s="59" t="str">
        <f>+'C Liability Recon'!B301</f>
        <v>Virginia Liaison Office</v>
      </c>
      <c r="C309" s="76">
        <v>0</v>
      </c>
      <c r="D309" s="16">
        <v>0</v>
      </c>
      <c r="E309" s="77">
        <v>0</v>
      </c>
      <c r="F309" s="77">
        <v>0</v>
      </c>
      <c r="G309" s="77">
        <v>0</v>
      </c>
      <c r="H309" s="77">
        <v>0</v>
      </c>
      <c r="I309" s="77">
        <v>0</v>
      </c>
      <c r="J309" s="77"/>
      <c r="K309" s="77">
        <v>0</v>
      </c>
      <c r="L309" s="77">
        <v>0</v>
      </c>
      <c r="M309" s="77">
        <v>0</v>
      </c>
      <c r="N309" s="77">
        <v>0</v>
      </c>
      <c r="O309" s="77">
        <v>0</v>
      </c>
      <c r="P309" s="77"/>
      <c r="Q309" s="77">
        <v>0</v>
      </c>
      <c r="R309" s="77"/>
      <c r="S309" s="77">
        <v>0</v>
      </c>
      <c r="T309" s="77"/>
      <c r="U309" s="77">
        <v>0</v>
      </c>
    </row>
    <row r="310" spans="1:21" ht="15" x14ac:dyDescent="0.25">
      <c r="A310" s="58">
        <f>+'C Liability Recon'!A302</f>
        <v>964</v>
      </c>
      <c r="B310" s="59" t="str">
        <f>+'C Liability Recon'!B302</f>
        <v>VA Hlth Serv Cost Rev Council</v>
      </c>
      <c r="C310" s="76">
        <v>0</v>
      </c>
      <c r="D310" s="16">
        <v>0</v>
      </c>
      <c r="E310" s="77">
        <v>0</v>
      </c>
      <c r="F310" s="77">
        <v>0</v>
      </c>
      <c r="G310" s="77">
        <v>0</v>
      </c>
      <c r="H310" s="77">
        <v>0</v>
      </c>
      <c r="I310" s="77">
        <v>0</v>
      </c>
      <c r="J310" s="77"/>
      <c r="K310" s="77">
        <v>0</v>
      </c>
      <c r="L310" s="77">
        <v>0</v>
      </c>
      <c r="M310" s="77">
        <v>0</v>
      </c>
      <c r="N310" s="77">
        <v>0</v>
      </c>
      <c r="O310" s="77">
        <v>0</v>
      </c>
      <c r="P310" s="77"/>
      <c r="Q310" s="77">
        <v>0</v>
      </c>
      <c r="R310" s="77"/>
      <c r="S310" s="77">
        <v>0</v>
      </c>
      <c r="T310" s="77"/>
      <c r="U310" s="77">
        <v>0</v>
      </c>
    </row>
    <row r="311" spans="1:21" ht="15" x14ac:dyDescent="0.25">
      <c r="A311" s="58">
        <f>+'C Liability Recon'!A303</f>
        <v>968</v>
      </c>
      <c r="B311" s="59" t="str">
        <f>+'C Liability Recon'!B303</f>
        <v>Commission on Local Government</v>
      </c>
      <c r="C311" s="76">
        <v>0</v>
      </c>
      <c r="D311" s="16">
        <v>0</v>
      </c>
      <c r="E311" s="77">
        <v>0</v>
      </c>
      <c r="F311" s="77">
        <v>0</v>
      </c>
      <c r="G311" s="77">
        <v>0</v>
      </c>
      <c r="H311" s="77">
        <v>0</v>
      </c>
      <c r="I311" s="77">
        <v>0</v>
      </c>
      <c r="J311" s="77"/>
      <c r="K311" s="77">
        <v>0</v>
      </c>
      <c r="L311" s="77">
        <v>0</v>
      </c>
      <c r="M311" s="77">
        <v>0</v>
      </c>
      <c r="N311" s="77">
        <v>0</v>
      </c>
      <c r="O311" s="77">
        <v>0</v>
      </c>
      <c r="P311" s="77"/>
      <c r="Q311" s="77">
        <v>0</v>
      </c>
      <c r="R311" s="77"/>
      <c r="S311" s="77">
        <v>0</v>
      </c>
      <c r="T311" s="77"/>
      <c r="U311" s="77">
        <v>0</v>
      </c>
    </row>
    <row r="312" spans="1:21" ht="15" x14ac:dyDescent="0.25">
      <c r="A312" s="58">
        <f>+'C Liability Recon'!A304</f>
        <v>972</v>
      </c>
      <c r="B312" s="59" t="str">
        <f>+'C Liability Recon'!B304</f>
        <v xml:space="preserve">Virginia Resources Authority  </v>
      </c>
      <c r="C312" s="76">
        <v>0</v>
      </c>
      <c r="D312" s="16">
        <v>0</v>
      </c>
      <c r="E312" s="77">
        <v>0</v>
      </c>
      <c r="F312" s="77">
        <v>0</v>
      </c>
      <c r="G312" s="77">
        <v>0</v>
      </c>
      <c r="H312" s="77">
        <v>0</v>
      </c>
      <c r="I312" s="77">
        <v>0</v>
      </c>
      <c r="J312" s="77"/>
      <c r="K312" s="77">
        <v>0</v>
      </c>
      <c r="L312" s="77">
        <v>0</v>
      </c>
      <c r="M312" s="77">
        <v>0</v>
      </c>
      <c r="N312" s="77">
        <v>0</v>
      </c>
      <c r="O312" s="77">
        <v>0</v>
      </c>
      <c r="P312" s="77"/>
      <c r="Q312" s="77">
        <v>0</v>
      </c>
      <c r="R312" s="77"/>
      <c r="S312" s="77">
        <v>0</v>
      </c>
      <c r="T312" s="77"/>
      <c r="U312" s="77">
        <v>0</v>
      </c>
    </row>
    <row r="313" spans="1:21" ht="15" x14ac:dyDescent="0.25">
      <c r="A313" s="58">
        <f>+'C Liability Recon'!A305</f>
        <v>980</v>
      </c>
      <c r="B313" s="59" t="str">
        <f>+'C Liability Recon'!B305</f>
        <v>Higher Education Tuition Moderation Incentive Fund</v>
      </c>
      <c r="C313" s="76">
        <v>0</v>
      </c>
      <c r="D313" s="16">
        <v>0</v>
      </c>
      <c r="E313" s="77">
        <v>0</v>
      </c>
      <c r="F313" s="77">
        <v>0</v>
      </c>
      <c r="G313" s="77">
        <v>0</v>
      </c>
      <c r="H313" s="77">
        <v>0</v>
      </c>
      <c r="I313" s="77">
        <v>0</v>
      </c>
      <c r="J313" s="77"/>
      <c r="K313" s="77">
        <v>0</v>
      </c>
      <c r="L313" s="77">
        <v>0</v>
      </c>
      <c r="M313" s="77">
        <v>0</v>
      </c>
      <c r="N313" s="77">
        <v>0</v>
      </c>
      <c r="O313" s="77">
        <v>0</v>
      </c>
      <c r="P313" s="77"/>
      <c r="Q313" s="77">
        <v>0</v>
      </c>
      <c r="R313" s="77"/>
      <c r="S313" s="77">
        <v>0</v>
      </c>
      <c r="T313" s="77"/>
      <c r="U313" s="77">
        <v>0</v>
      </c>
    </row>
    <row r="314" spans="1:21" ht="15" x14ac:dyDescent="0.25">
      <c r="A314" s="58">
        <f>+'C Liability Recon'!A306</f>
        <v>986</v>
      </c>
      <c r="B314" s="59" t="str">
        <f>+'C Liability Recon'!B306</f>
        <v xml:space="preserve">State Grants to Nonstate Agys </v>
      </c>
      <c r="C314" s="76">
        <v>0</v>
      </c>
      <c r="D314" s="16">
        <v>0</v>
      </c>
      <c r="E314" s="77">
        <v>0</v>
      </c>
      <c r="F314" s="77">
        <v>0</v>
      </c>
      <c r="G314" s="77">
        <v>0</v>
      </c>
      <c r="H314" s="77">
        <v>0</v>
      </c>
      <c r="I314" s="77">
        <v>0</v>
      </c>
      <c r="J314" s="77"/>
      <c r="K314" s="77">
        <v>0</v>
      </c>
      <c r="L314" s="77">
        <v>0</v>
      </c>
      <c r="M314" s="77">
        <v>0</v>
      </c>
      <c r="N314" s="77">
        <v>0</v>
      </c>
      <c r="O314" s="77">
        <v>0</v>
      </c>
      <c r="P314" s="77"/>
      <c r="Q314" s="77">
        <v>0</v>
      </c>
      <c r="R314" s="77"/>
      <c r="S314" s="77">
        <v>0</v>
      </c>
      <c r="T314" s="77"/>
      <c r="U314" s="77">
        <v>0</v>
      </c>
    </row>
    <row r="315" spans="1:21" ht="15" x14ac:dyDescent="0.25">
      <c r="A315" s="58">
        <f>+'C Liability Recon'!A307</f>
        <v>989</v>
      </c>
      <c r="B315" s="59" t="str">
        <f>+'C Liability Recon'!B307</f>
        <v>Higher Education Research Init</v>
      </c>
      <c r="C315" s="76">
        <v>0</v>
      </c>
      <c r="D315" s="16">
        <v>0</v>
      </c>
      <c r="E315" s="77">
        <v>0</v>
      </c>
      <c r="F315" s="77">
        <v>0</v>
      </c>
      <c r="G315" s="77">
        <v>0</v>
      </c>
      <c r="H315" s="77">
        <v>0</v>
      </c>
      <c r="I315" s="77">
        <v>0</v>
      </c>
      <c r="J315" s="77"/>
      <c r="K315" s="77">
        <v>0</v>
      </c>
      <c r="L315" s="77">
        <v>0</v>
      </c>
      <c r="M315" s="77">
        <v>0</v>
      </c>
      <c r="N315" s="77">
        <v>0</v>
      </c>
      <c r="O315" s="77">
        <v>0</v>
      </c>
      <c r="P315" s="77"/>
      <c r="Q315" s="77">
        <v>0</v>
      </c>
      <c r="R315" s="77"/>
      <c r="S315" s="77">
        <v>0</v>
      </c>
      <c r="T315" s="77"/>
      <c r="U315" s="77">
        <v>0</v>
      </c>
    </row>
    <row r="316" spans="1:21" ht="15" x14ac:dyDescent="0.25">
      <c r="A316" s="58">
        <f>+'C Liability Recon'!A308</f>
        <v>992</v>
      </c>
      <c r="B316" s="59" t="str">
        <f>+'C Liability Recon'!B308</f>
        <v>Planned Reversions</v>
      </c>
      <c r="C316" s="76">
        <v>0</v>
      </c>
      <c r="D316" s="16">
        <v>0</v>
      </c>
      <c r="E316" s="77">
        <v>0</v>
      </c>
      <c r="F316" s="77">
        <v>0</v>
      </c>
      <c r="G316" s="77">
        <v>0</v>
      </c>
      <c r="H316" s="77">
        <v>0</v>
      </c>
      <c r="I316" s="77">
        <v>0</v>
      </c>
      <c r="J316" s="77"/>
      <c r="K316" s="77">
        <v>0</v>
      </c>
      <c r="L316" s="77">
        <v>0</v>
      </c>
      <c r="M316" s="77">
        <v>0</v>
      </c>
      <c r="N316" s="77">
        <v>0</v>
      </c>
      <c r="O316" s="77">
        <v>0</v>
      </c>
      <c r="P316" s="77"/>
      <c r="Q316" s="77">
        <v>0</v>
      </c>
      <c r="R316" s="77"/>
      <c r="S316" s="77">
        <v>0</v>
      </c>
      <c r="T316" s="77"/>
      <c r="U316" s="77">
        <v>0</v>
      </c>
    </row>
    <row r="317" spans="1:21" ht="15" x14ac:dyDescent="0.25">
      <c r="A317" s="58">
        <f>+'C Liability Recon'!A309</f>
        <v>993</v>
      </c>
      <c r="B317" s="59" t="str">
        <f>+'C Liability Recon'!B309</f>
        <v xml:space="preserve">Treasury Construction Fin     </v>
      </c>
      <c r="C317" s="76">
        <v>0</v>
      </c>
      <c r="D317" s="16">
        <v>0</v>
      </c>
      <c r="E317" s="77">
        <v>0</v>
      </c>
      <c r="F317" s="77">
        <v>0</v>
      </c>
      <c r="G317" s="77">
        <v>0</v>
      </c>
      <c r="H317" s="77">
        <v>0</v>
      </c>
      <c r="I317" s="77">
        <v>0</v>
      </c>
      <c r="J317" s="77"/>
      <c r="K317" s="77">
        <v>0</v>
      </c>
      <c r="L317" s="77">
        <v>0</v>
      </c>
      <c r="M317" s="77">
        <v>0</v>
      </c>
      <c r="N317" s="77">
        <v>0</v>
      </c>
      <c r="O317" s="77">
        <v>0</v>
      </c>
      <c r="P317" s="77"/>
      <c r="Q317" s="77">
        <v>0</v>
      </c>
      <c r="R317" s="77"/>
      <c r="S317" s="77">
        <v>0</v>
      </c>
      <c r="T317" s="77"/>
      <c r="U317" s="77">
        <v>0</v>
      </c>
    </row>
    <row r="318" spans="1:21" ht="15" x14ac:dyDescent="0.25">
      <c r="A318" s="58">
        <f>+'C Liability Recon'!A310</f>
        <v>995</v>
      </c>
      <c r="B318" s="59" t="str">
        <f>+'C Liability Recon'!B310</f>
        <v>Central Appropriations</v>
      </c>
      <c r="C318" s="76">
        <v>0</v>
      </c>
      <c r="D318" s="16">
        <v>0</v>
      </c>
      <c r="E318" s="77">
        <v>0</v>
      </c>
      <c r="F318" s="77">
        <v>0</v>
      </c>
      <c r="G318" s="77">
        <v>0</v>
      </c>
      <c r="H318" s="77">
        <v>0</v>
      </c>
      <c r="I318" s="77">
        <v>0</v>
      </c>
      <c r="J318" s="77"/>
      <c r="K318" s="77">
        <v>0</v>
      </c>
      <c r="L318" s="77">
        <v>0</v>
      </c>
      <c r="M318" s="77">
        <v>0</v>
      </c>
      <c r="N318" s="77">
        <v>0</v>
      </c>
      <c r="O318" s="77">
        <v>0</v>
      </c>
      <c r="P318" s="77"/>
      <c r="Q318" s="77">
        <v>0</v>
      </c>
      <c r="R318" s="77"/>
      <c r="S318" s="77">
        <v>0</v>
      </c>
      <c r="T318" s="77"/>
      <c r="U318" s="77">
        <v>0</v>
      </c>
    </row>
    <row r="319" spans="1:21" ht="15" x14ac:dyDescent="0.25">
      <c r="A319" s="58">
        <f>+'C Liability Recon'!A311</f>
        <v>999</v>
      </c>
      <c r="B319" s="59" t="str">
        <f>+'C Liability Recon'!B311</f>
        <v>Dept Alcoholic Beverage Control</v>
      </c>
      <c r="C319" s="79">
        <v>1.1123485380492201E-2</v>
      </c>
      <c r="D319" s="46">
        <v>14448345</v>
      </c>
      <c r="E319" s="80">
        <v>0</v>
      </c>
      <c r="F319" s="80">
        <v>0</v>
      </c>
      <c r="G319" s="80">
        <v>0</v>
      </c>
      <c r="H319" s="80">
        <v>340526</v>
      </c>
      <c r="I319" s="80">
        <v>340526</v>
      </c>
      <c r="J319" s="80"/>
      <c r="K319" s="80">
        <v>581133</v>
      </c>
      <c r="L319" s="80">
        <v>0</v>
      </c>
      <c r="M319" s="80">
        <v>3063063</v>
      </c>
      <c r="N319" s="80">
        <v>0</v>
      </c>
      <c r="O319" s="80">
        <v>3644196</v>
      </c>
      <c r="P319" s="80"/>
      <c r="Q319" s="80">
        <v>1152829</v>
      </c>
      <c r="R319" s="80"/>
      <c r="S319" s="80">
        <v>62712</v>
      </c>
      <c r="T319" s="80"/>
      <c r="U319" s="80">
        <v>1215541</v>
      </c>
    </row>
    <row r="320" spans="1:21" x14ac:dyDescent="0.2">
      <c r="A320" s="58"/>
      <c r="B320" s="59"/>
      <c r="C320" s="81"/>
    </row>
    <row r="321" spans="1:21" ht="16.5" x14ac:dyDescent="0.35">
      <c r="A321" s="58" t="str">
        <f>+'C Liability Recon'!A313</f>
        <v>TOTAL</v>
      </c>
      <c r="B321" s="59"/>
      <c r="C321" s="76">
        <f>SUM(C13:C319)</f>
        <v>1</v>
      </c>
      <c r="D321" s="52">
        <f t="shared" ref="D321:U321" si="0">SUM(D13:D319)</f>
        <v>1298904464</v>
      </c>
      <c r="E321" s="52">
        <f t="shared" si="0"/>
        <v>0</v>
      </c>
      <c r="F321" s="52">
        <f t="shared" si="0"/>
        <v>0</v>
      </c>
      <c r="G321" s="52">
        <f t="shared" si="0"/>
        <v>0</v>
      </c>
      <c r="H321" s="52">
        <f t="shared" si="0"/>
        <v>20812370</v>
      </c>
      <c r="I321" s="52">
        <f t="shared" si="0"/>
        <v>20812370</v>
      </c>
      <c r="J321" s="52"/>
      <c r="K321" s="52">
        <f t="shared" si="0"/>
        <v>52243808</v>
      </c>
      <c r="L321" s="52">
        <f t="shared" si="0"/>
        <v>0</v>
      </c>
      <c r="M321" s="52">
        <f t="shared" si="0"/>
        <v>275368956</v>
      </c>
      <c r="N321" s="52">
        <f t="shared" si="0"/>
        <v>20812370</v>
      </c>
      <c r="O321" s="52">
        <f t="shared" si="0"/>
        <v>348425134</v>
      </c>
      <c r="P321" s="52"/>
      <c r="Q321" s="52">
        <f t="shared" si="0"/>
        <v>103639181</v>
      </c>
      <c r="R321" s="77"/>
      <c r="S321" s="52">
        <f t="shared" si="0"/>
        <v>0</v>
      </c>
      <c r="T321" s="52"/>
      <c r="U321" s="52">
        <f t="shared" si="0"/>
        <v>103639181</v>
      </c>
    </row>
  </sheetData>
  <sheetProtection password="FF8E" sheet="1" objects="1" scenarios="1"/>
  <mergeCells count="3">
    <mergeCell ref="E2:I2"/>
    <mergeCell ref="K2:O2"/>
    <mergeCell ref="Q2:U2"/>
  </mergeCells>
  <pageMargins left="0" right="0" top="0.25" bottom="0.5" header="0.3" footer="0.3"/>
  <pageSetup scale="41" fitToHeight="0" orientation="landscape" r:id="rId1"/>
  <headerFooter>
    <oddFooter>&amp;L&amp;Z&amp;F&amp;R&amp;D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2"/>
  <sheetViews>
    <sheetView showGridLines="0" showRowColHeaders="0" zoomScaleNormal="100" workbookViewId="0">
      <pane xSplit="1" ySplit="3" topLeftCell="B4" activePane="bottomRight" state="frozen"/>
      <selection activeCell="E61" sqref="E61"/>
      <selection pane="topRight" activeCell="E61" sqref="E61"/>
      <selection pane="bottomLeft" activeCell="E61" sqref="E61"/>
      <selection pane="bottomRight" activeCell="E61" sqref="E61"/>
    </sheetView>
  </sheetViews>
  <sheetFormatPr defaultColWidth="9.140625" defaultRowHeight="12.75" x14ac:dyDescent="0.2"/>
  <cols>
    <col min="1" max="1" width="10.42578125" style="13" bestFit="1" customWidth="1"/>
    <col min="2" max="2" width="55.28515625" style="84" customWidth="1"/>
    <col min="3" max="8" width="12.85546875" style="2" bestFit="1" customWidth="1"/>
    <col min="9" max="16384" width="9.140625" style="2"/>
  </cols>
  <sheetData>
    <row r="1" spans="1:9" ht="15.75" x14ac:dyDescent="0.25">
      <c r="A1" s="83" t="s">
        <v>406</v>
      </c>
      <c r="C1" s="109" t="s">
        <v>1</v>
      </c>
      <c r="D1" s="109" t="s">
        <v>2</v>
      </c>
      <c r="E1" s="109" t="s">
        <v>3</v>
      </c>
      <c r="F1" s="109" t="s">
        <v>4</v>
      </c>
      <c r="G1" s="109" t="s">
        <v>5</v>
      </c>
      <c r="H1" s="109" t="s">
        <v>6</v>
      </c>
    </row>
    <row r="2" spans="1:9" x14ac:dyDescent="0.2">
      <c r="B2" s="85"/>
      <c r="C2" s="152" t="s">
        <v>407</v>
      </c>
      <c r="D2" s="152"/>
      <c r="E2" s="152"/>
      <c r="F2" s="152"/>
      <c r="G2" s="152"/>
      <c r="H2" s="86"/>
    </row>
    <row r="3" spans="1:9" x14ac:dyDescent="0.2">
      <c r="A3" s="54" t="s">
        <v>19</v>
      </c>
      <c r="B3" s="31" t="s">
        <v>15</v>
      </c>
      <c r="C3" s="87">
        <v>2019</v>
      </c>
      <c r="D3" s="87">
        <v>2020</v>
      </c>
      <c r="E3" s="87">
        <v>2021</v>
      </c>
      <c r="F3" s="87">
        <v>2022</v>
      </c>
      <c r="G3" s="87">
        <v>2023</v>
      </c>
      <c r="H3" s="88" t="s">
        <v>408</v>
      </c>
    </row>
    <row r="4" spans="1:9" x14ac:dyDescent="0.2">
      <c r="A4" s="33">
        <f>+'C Liability Recon'!A5</f>
        <v>5</v>
      </c>
      <c r="B4" s="33" t="str">
        <f>+'C Liability Recon'!B5</f>
        <v>VRS Retirees, Survivors, LTD Participants</v>
      </c>
      <c r="C4" s="89">
        <v>0</v>
      </c>
      <c r="D4" s="89">
        <v>0</v>
      </c>
      <c r="E4" s="89">
        <v>0</v>
      </c>
      <c r="F4" s="89">
        <v>0</v>
      </c>
      <c r="G4" s="89">
        <v>0</v>
      </c>
      <c r="H4" s="89">
        <v>0</v>
      </c>
      <c r="I4" s="90"/>
    </row>
    <row r="5" spans="1:9" x14ac:dyDescent="0.2">
      <c r="A5" s="33">
        <f>+'C Liability Recon'!A6</f>
        <v>6</v>
      </c>
      <c r="B5" s="33" t="str">
        <f>+'C Liability Recon'!B6</f>
        <v>Non-Annuitant Survivors, Extended Coverage</v>
      </c>
      <c r="C5" s="82">
        <v>0</v>
      </c>
      <c r="D5" s="82">
        <v>0</v>
      </c>
      <c r="E5" s="82">
        <v>0</v>
      </c>
      <c r="F5" s="82">
        <v>0</v>
      </c>
      <c r="G5" s="82">
        <v>0</v>
      </c>
      <c r="H5" s="82">
        <v>0</v>
      </c>
    </row>
    <row r="6" spans="1:9" x14ac:dyDescent="0.2">
      <c r="A6" s="33">
        <f>+'C Liability Recon'!A7</f>
        <v>7</v>
      </c>
      <c r="B6" s="33" t="str">
        <f>+'C Liability Recon'!B7</f>
        <v>ORP Retirees, Survivors, LTD Participants</v>
      </c>
      <c r="C6" s="82">
        <v>0</v>
      </c>
      <c r="D6" s="82">
        <v>0</v>
      </c>
      <c r="E6" s="82">
        <v>0</v>
      </c>
      <c r="F6" s="82">
        <v>0</v>
      </c>
      <c r="G6" s="82">
        <v>0</v>
      </c>
      <c r="H6" s="82">
        <v>0</v>
      </c>
    </row>
    <row r="7" spans="1:9" x14ac:dyDescent="0.2">
      <c r="A7" s="33">
        <f>+'C Liability Recon'!A8</f>
        <v>47</v>
      </c>
      <c r="B7" s="33" t="str">
        <f>+'C Liability Recon'!B8</f>
        <v>Various TLC Govt Groups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</row>
    <row r="8" spans="1:9" x14ac:dyDescent="0.2">
      <c r="A8" s="33">
        <f>+'C Liability Recon'!A9</f>
        <v>48</v>
      </c>
      <c r="B8" s="33" t="str">
        <f>+'C Liability Recon'!B9</f>
        <v>Various TLC School Groups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</row>
    <row r="9" spans="1:9" x14ac:dyDescent="0.2">
      <c r="A9" s="33">
        <f>+'C Liability Recon'!A10</f>
        <v>90</v>
      </c>
      <c r="B9" s="33" t="str">
        <f>+'C Liability Recon'!B10</f>
        <v>POTOMAC RIVER FISHERIES</v>
      </c>
      <c r="C9" s="82">
        <v>-2586</v>
      </c>
      <c r="D9" s="82">
        <v>-2586</v>
      </c>
      <c r="E9" s="82">
        <v>-2586</v>
      </c>
      <c r="F9" s="82">
        <v>-2586</v>
      </c>
      <c r="G9" s="82">
        <v>-2586</v>
      </c>
      <c r="H9" s="82">
        <v>-1113</v>
      </c>
    </row>
    <row r="10" spans="1:9" x14ac:dyDescent="0.2">
      <c r="A10" s="33">
        <f>+'C Liability Recon'!A11</f>
        <v>91</v>
      </c>
      <c r="B10" s="33" t="str">
        <f>+'C Liability Recon'!B11</f>
        <v>New River Valley Emergency Communications</v>
      </c>
      <c r="C10" s="82">
        <v>12510</v>
      </c>
      <c r="D10" s="82">
        <v>12510</v>
      </c>
      <c r="E10" s="82">
        <v>12510</v>
      </c>
      <c r="F10" s="82">
        <v>12510</v>
      </c>
      <c r="G10" s="82">
        <v>12510</v>
      </c>
      <c r="H10" s="82">
        <v>5376</v>
      </c>
    </row>
    <row r="11" spans="1:9" x14ac:dyDescent="0.2">
      <c r="A11" s="33">
        <f>+'C Liability Recon'!A12</f>
        <v>100</v>
      </c>
      <c r="B11" s="33" t="str">
        <f>+'C Liability Recon'!B12</f>
        <v xml:space="preserve">Senate of Virginia            </v>
      </c>
      <c r="C11" s="82">
        <v>-82536</v>
      </c>
      <c r="D11" s="82">
        <v>-82536</v>
      </c>
      <c r="E11" s="82">
        <v>-82536</v>
      </c>
      <c r="F11" s="82">
        <v>-82536</v>
      </c>
      <c r="G11" s="82">
        <v>-82536</v>
      </c>
      <c r="H11" s="82">
        <v>-35488</v>
      </c>
    </row>
    <row r="12" spans="1:9" x14ac:dyDescent="0.2">
      <c r="A12" s="33">
        <f>+'C Liability Recon'!A13</f>
        <v>101</v>
      </c>
      <c r="B12" s="33" t="str">
        <f>+'C Liability Recon'!B13</f>
        <v xml:space="preserve">Virginia House of Delegates   </v>
      </c>
      <c r="C12" s="82">
        <v>-125770</v>
      </c>
      <c r="D12" s="82">
        <v>-125770</v>
      </c>
      <c r="E12" s="82">
        <v>-125770</v>
      </c>
      <c r="F12" s="82">
        <v>-125770</v>
      </c>
      <c r="G12" s="82">
        <v>-125770</v>
      </c>
      <c r="H12" s="82">
        <v>-54081</v>
      </c>
    </row>
    <row r="13" spans="1:9" x14ac:dyDescent="0.2">
      <c r="A13" s="33">
        <f>+'C Liability Recon'!A14</f>
        <v>102</v>
      </c>
      <c r="B13" s="33" t="str">
        <f>+'C Liability Recon'!B14</f>
        <v>Leg Dept Reversion Clear Acct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</row>
    <row r="14" spans="1:9" x14ac:dyDescent="0.2">
      <c r="A14" s="124">
        <f>+'C Liability Recon'!A15</f>
        <v>103</v>
      </c>
      <c r="B14" s="33" t="str">
        <f>+'C Liability Recon'!B15</f>
        <v>Magistrates</v>
      </c>
      <c r="C14" s="82">
        <v>-228660</v>
      </c>
      <c r="D14" s="82">
        <v>-228660</v>
      </c>
      <c r="E14" s="82">
        <v>-228660</v>
      </c>
      <c r="F14" s="82">
        <v>-228660</v>
      </c>
      <c r="G14" s="82">
        <v>-228660</v>
      </c>
      <c r="H14" s="82">
        <v>-98325</v>
      </c>
    </row>
    <row r="15" spans="1:9" x14ac:dyDescent="0.2">
      <c r="A15" s="33">
        <f>+'C Liability Recon'!A16</f>
        <v>107</v>
      </c>
      <c r="B15" s="33" t="str">
        <f>+'C Liability Recon'!B16</f>
        <v>Div of Legislative Services</v>
      </c>
      <c r="C15" s="82">
        <v>-37916</v>
      </c>
      <c r="D15" s="82">
        <v>-37916</v>
      </c>
      <c r="E15" s="82">
        <v>-37916</v>
      </c>
      <c r="F15" s="82">
        <v>-37916</v>
      </c>
      <c r="G15" s="82">
        <v>-37916</v>
      </c>
      <c r="H15" s="82">
        <v>-16308</v>
      </c>
    </row>
    <row r="16" spans="1:9" x14ac:dyDescent="0.2">
      <c r="A16" s="33">
        <f>+'C Liability Recon'!A17</f>
        <v>109</v>
      </c>
      <c r="B16" s="33" t="str">
        <f>+'C Liability Recon'!B17</f>
        <v>Div of Legislative Auto Sys</v>
      </c>
      <c r="C16" s="82">
        <v>-21493</v>
      </c>
      <c r="D16" s="82">
        <v>-21493</v>
      </c>
      <c r="E16" s="82">
        <v>-21493</v>
      </c>
      <c r="F16" s="82">
        <v>-21493</v>
      </c>
      <c r="G16" s="82">
        <v>-21493</v>
      </c>
      <c r="H16" s="82">
        <v>-9245</v>
      </c>
    </row>
    <row r="17" spans="1:8" x14ac:dyDescent="0.2">
      <c r="A17" s="33">
        <f>+'C Liability Recon'!A18</f>
        <v>110</v>
      </c>
      <c r="B17" s="33" t="str">
        <f>+'C Liability Recon'!B18</f>
        <v>Joint Leg Audit &amp; Review Comm</v>
      </c>
      <c r="C17" s="82">
        <v>-19430</v>
      </c>
      <c r="D17" s="82">
        <v>-19430</v>
      </c>
      <c r="E17" s="82">
        <v>-19430</v>
      </c>
      <c r="F17" s="82">
        <v>-19430</v>
      </c>
      <c r="G17" s="82">
        <v>-19430</v>
      </c>
      <c r="H17" s="82">
        <v>-8359</v>
      </c>
    </row>
    <row r="18" spans="1:8" x14ac:dyDescent="0.2">
      <c r="A18" s="33">
        <f>+'C Liability Recon'!A19</f>
        <v>111</v>
      </c>
      <c r="B18" s="33" t="str">
        <f>+'C Liability Recon'!B19</f>
        <v>Supreme Court of Virginia</v>
      </c>
      <c r="C18" s="82">
        <v>-175347</v>
      </c>
      <c r="D18" s="82">
        <v>-175347</v>
      </c>
      <c r="E18" s="82">
        <v>-175347</v>
      </c>
      <c r="F18" s="82">
        <v>-175347</v>
      </c>
      <c r="G18" s="82">
        <v>-175347</v>
      </c>
      <c r="H18" s="82">
        <v>-75393</v>
      </c>
    </row>
    <row r="19" spans="1:8" x14ac:dyDescent="0.2">
      <c r="A19" s="33">
        <f>+'C Liability Recon'!A20</f>
        <v>112</v>
      </c>
      <c r="B19" s="33" t="str">
        <f>+'C Liability Recon'!B20</f>
        <v>Judicial Inquiry And Rev Comm</v>
      </c>
      <c r="C19" s="82">
        <v>-1209</v>
      </c>
      <c r="D19" s="82">
        <v>-1209</v>
      </c>
      <c r="E19" s="82">
        <v>-1209</v>
      </c>
      <c r="F19" s="82">
        <v>-1209</v>
      </c>
      <c r="G19" s="82">
        <v>-1209</v>
      </c>
      <c r="H19" s="82">
        <v>-522</v>
      </c>
    </row>
    <row r="20" spans="1:8" x14ac:dyDescent="0.2">
      <c r="A20" s="33">
        <f>+'C Liability Recon'!A21</f>
        <v>113</v>
      </c>
      <c r="B20" s="33" t="str">
        <f>+'C Liability Recon'!B21</f>
        <v>Circuit Courts</v>
      </c>
      <c r="C20" s="82">
        <v>-120123</v>
      </c>
      <c r="D20" s="82">
        <v>-120123</v>
      </c>
      <c r="E20" s="82">
        <v>-120123</v>
      </c>
      <c r="F20" s="82">
        <v>-120123</v>
      </c>
      <c r="G20" s="82">
        <v>-120123</v>
      </c>
      <c r="H20" s="82">
        <v>-51657</v>
      </c>
    </row>
    <row r="21" spans="1:8" x14ac:dyDescent="0.2">
      <c r="A21" s="33">
        <f>+'C Liability Recon'!A22</f>
        <v>114</v>
      </c>
      <c r="B21" s="33" t="str">
        <f>+'C Liability Recon'!B22</f>
        <v>General District Courts</v>
      </c>
      <c r="C21" s="82">
        <v>-603486</v>
      </c>
      <c r="D21" s="82">
        <v>-603486</v>
      </c>
      <c r="E21" s="82">
        <v>-603486</v>
      </c>
      <c r="F21" s="82">
        <v>-603486</v>
      </c>
      <c r="G21" s="82">
        <v>-603486</v>
      </c>
      <c r="H21" s="82">
        <v>-259502</v>
      </c>
    </row>
    <row r="22" spans="1:8" x14ac:dyDescent="0.2">
      <c r="A22" s="33">
        <f>+'C Liability Recon'!A23</f>
        <v>115</v>
      </c>
      <c r="B22" s="33" t="str">
        <f>+'C Liability Recon'!B23</f>
        <v>Juv and Dom Relations Dist Crt</v>
      </c>
      <c r="C22" s="82">
        <v>-415177</v>
      </c>
      <c r="D22" s="82">
        <v>-415177</v>
      </c>
      <c r="E22" s="82">
        <v>-415177</v>
      </c>
      <c r="F22" s="82">
        <v>-415177</v>
      </c>
      <c r="G22" s="82">
        <v>-415177</v>
      </c>
      <c r="H22" s="82">
        <v>-178523</v>
      </c>
    </row>
    <row r="23" spans="1:8" x14ac:dyDescent="0.2">
      <c r="A23" s="33">
        <f>+'C Liability Recon'!A24</f>
        <v>116</v>
      </c>
      <c r="B23" s="33" t="str">
        <f>+'C Liability Recon'!B24</f>
        <v>Combined District Courts</v>
      </c>
      <c r="C23" s="82">
        <v>-107124</v>
      </c>
      <c r="D23" s="82">
        <v>-107124</v>
      </c>
      <c r="E23" s="82">
        <v>-107124</v>
      </c>
      <c r="F23" s="82">
        <v>-107124</v>
      </c>
      <c r="G23" s="82">
        <v>-107124</v>
      </c>
      <c r="H23" s="82">
        <v>-46060</v>
      </c>
    </row>
    <row r="24" spans="1:8" x14ac:dyDescent="0.2">
      <c r="A24" s="33">
        <f>+'C Liability Recon'!A25</f>
        <v>117</v>
      </c>
      <c r="B24" s="33" t="str">
        <f>+'C Liability Recon'!B25</f>
        <v>Virginia State Bar</v>
      </c>
      <c r="C24" s="82">
        <v>-52183</v>
      </c>
      <c r="D24" s="82">
        <v>-52183</v>
      </c>
      <c r="E24" s="82">
        <v>-52183</v>
      </c>
      <c r="F24" s="82">
        <v>-52183</v>
      </c>
      <c r="G24" s="82">
        <v>-52183</v>
      </c>
      <c r="H24" s="82">
        <v>-22443</v>
      </c>
    </row>
    <row r="25" spans="1:8" x14ac:dyDescent="0.2">
      <c r="A25" s="33">
        <f>+'C Liability Recon'!A26</f>
        <v>119</v>
      </c>
      <c r="B25" s="33" t="str">
        <f>+'C Liability Recon'!B26</f>
        <v>Lieutenant Governor</v>
      </c>
      <c r="C25" s="82">
        <v>-1893</v>
      </c>
      <c r="D25" s="82">
        <v>-1893</v>
      </c>
      <c r="E25" s="82">
        <v>-1893</v>
      </c>
      <c r="F25" s="82">
        <v>-1893</v>
      </c>
      <c r="G25" s="82">
        <v>-1893</v>
      </c>
      <c r="H25" s="82">
        <v>-813</v>
      </c>
    </row>
    <row r="26" spans="1:8" x14ac:dyDescent="0.2">
      <c r="A26" s="33">
        <f>+'C Liability Recon'!A27</f>
        <v>121</v>
      </c>
      <c r="B26" s="33" t="str">
        <f>+'C Liability Recon'!B27</f>
        <v>Office of the Governor</v>
      </c>
      <c r="C26" s="82">
        <v>-12780</v>
      </c>
      <c r="D26" s="82">
        <v>-12780</v>
      </c>
      <c r="E26" s="82">
        <v>-12780</v>
      </c>
      <c r="F26" s="82">
        <v>-12780</v>
      </c>
      <c r="G26" s="82">
        <v>-12780</v>
      </c>
      <c r="H26" s="82">
        <v>-5499</v>
      </c>
    </row>
    <row r="27" spans="1:8" x14ac:dyDescent="0.2">
      <c r="A27" s="33">
        <f>+'C Liability Recon'!A28</f>
        <v>122</v>
      </c>
      <c r="B27" s="33" t="str">
        <f>+'C Liability Recon'!B28</f>
        <v>Dept of Planning and Budget</v>
      </c>
      <c r="C27" s="82">
        <v>-34429</v>
      </c>
      <c r="D27" s="82">
        <v>-34429</v>
      </c>
      <c r="E27" s="82">
        <v>-34429</v>
      </c>
      <c r="F27" s="82">
        <v>-34429</v>
      </c>
      <c r="G27" s="82">
        <v>-34429</v>
      </c>
      <c r="H27" s="82">
        <v>-14806</v>
      </c>
    </row>
    <row r="28" spans="1:8" x14ac:dyDescent="0.2">
      <c r="A28" s="33">
        <f>+'C Liability Recon'!A29</f>
        <v>123</v>
      </c>
      <c r="B28" s="33" t="str">
        <f>+'C Liability Recon'!B29</f>
        <v>Dept of Military Affairs</v>
      </c>
      <c r="C28" s="82">
        <v>-183163</v>
      </c>
      <c r="D28" s="82">
        <v>-183163</v>
      </c>
      <c r="E28" s="82">
        <v>-183163</v>
      </c>
      <c r="F28" s="82">
        <v>-183163</v>
      </c>
      <c r="G28" s="82">
        <v>-183163</v>
      </c>
      <c r="H28" s="82">
        <v>-78761</v>
      </c>
    </row>
    <row r="29" spans="1:8" x14ac:dyDescent="0.2">
      <c r="A29" s="33">
        <f>+'C Liability Recon'!A30</f>
        <v>124</v>
      </c>
      <c r="B29" s="33" t="str">
        <f>+'C Liability Recon'!B30</f>
        <v xml:space="preserve">Governors Comm on Govt Reform 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</row>
    <row r="30" spans="1:8" x14ac:dyDescent="0.2">
      <c r="A30" s="33">
        <f>+'C Liability Recon'!A31</f>
        <v>125</v>
      </c>
      <c r="B30" s="33" t="str">
        <f>+'C Liability Recon'!B31</f>
        <v>Court of Appeals of Virginia</v>
      </c>
      <c r="C30" s="82">
        <v>-36573</v>
      </c>
      <c r="D30" s="82">
        <v>-36573</v>
      </c>
      <c r="E30" s="82">
        <v>-36573</v>
      </c>
      <c r="F30" s="82">
        <v>-36573</v>
      </c>
      <c r="G30" s="82">
        <v>-36573</v>
      </c>
      <c r="H30" s="82">
        <v>-15728</v>
      </c>
    </row>
    <row r="31" spans="1:8" x14ac:dyDescent="0.2">
      <c r="A31" s="33">
        <f>+'C Liability Recon'!A32</f>
        <v>126</v>
      </c>
      <c r="B31" s="33" t="str">
        <f>+'C Liability Recon'!B32</f>
        <v>Gov Comm on Champion Schools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</row>
    <row r="32" spans="1:8" x14ac:dyDescent="0.2">
      <c r="A32" s="33">
        <f>+'C Liability Recon'!A33</f>
        <v>127</v>
      </c>
      <c r="B32" s="33" t="str">
        <f>+'C Liability Recon'!B33</f>
        <v xml:space="preserve">Dept of Emergency Management  </v>
      </c>
      <c r="C32" s="82">
        <v>-47840</v>
      </c>
      <c r="D32" s="82">
        <v>-47840</v>
      </c>
      <c r="E32" s="82">
        <v>-47840</v>
      </c>
      <c r="F32" s="82">
        <v>-47840</v>
      </c>
      <c r="G32" s="82">
        <v>-47840</v>
      </c>
      <c r="H32" s="82">
        <v>-20573</v>
      </c>
    </row>
    <row r="33" spans="1:8" x14ac:dyDescent="0.2">
      <c r="A33" s="33">
        <f>+'C Liability Recon'!A34</f>
        <v>128</v>
      </c>
      <c r="B33" s="33" t="str">
        <f>+'C Liability Recon'!B34</f>
        <v xml:space="preserve">Virginia Veterans Care Center </v>
      </c>
      <c r="C33" s="82">
        <v>-162319</v>
      </c>
      <c r="D33" s="82">
        <v>-162319</v>
      </c>
      <c r="E33" s="82">
        <v>-162319</v>
      </c>
      <c r="F33" s="82">
        <v>-162319</v>
      </c>
      <c r="G33" s="82">
        <v>-162319</v>
      </c>
      <c r="H33" s="82">
        <v>-69793</v>
      </c>
    </row>
    <row r="34" spans="1:8" x14ac:dyDescent="0.2">
      <c r="A34" s="33">
        <f>+'C Liability Recon'!A35</f>
        <v>129</v>
      </c>
      <c r="B34" s="33" t="str">
        <f>+'C Liability Recon'!B35</f>
        <v>Dept of Human Resource Mgmt</v>
      </c>
      <c r="C34" s="82">
        <v>-53948</v>
      </c>
      <c r="D34" s="82">
        <v>-53948</v>
      </c>
      <c r="E34" s="82">
        <v>-53948</v>
      </c>
      <c r="F34" s="82">
        <v>-53948</v>
      </c>
      <c r="G34" s="82">
        <v>-53948</v>
      </c>
      <c r="H34" s="91">
        <v>-23195</v>
      </c>
    </row>
    <row r="35" spans="1:8" x14ac:dyDescent="0.2">
      <c r="A35" s="33">
        <f>+'C Liability Recon'!A36</f>
        <v>131</v>
      </c>
      <c r="B35" s="33" t="str">
        <f>+'C Liability Recon'!B36</f>
        <v>Dept of Veterans Affairs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</row>
    <row r="36" spans="1:8" x14ac:dyDescent="0.2">
      <c r="A36" s="33">
        <f>+'C Liability Recon'!A37</f>
        <v>132</v>
      </c>
      <c r="B36" s="33" t="str">
        <f>+'C Liability Recon'!B37</f>
        <v>State Board of Elections</v>
      </c>
      <c r="C36" s="82">
        <v>-7625</v>
      </c>
      <c r="D36" s="82">
        <v>-7625</v>
      </c>
      <c r="E36" s="82">
        <v>-7625</v>
      </c>
      <c r="F36" s="82">
        <v>-7625</v>
      </c>
      <c r="G36" s="82">
        <v>-7625</v>
      </c>
      <c r="H36" s="82">
        <v>-3279</v>
      </c>
    </row>
    <row r="37" spans="1:8" x14ac:dyDescent="0.2">
      <c r="A37" s="33">
        <f>+'C Liability Recon'!A38</f>
        <v>133</v>
      </c>
      <c r="B37" s="33" t="str">
        <f>+'C Liability Recon'!B38</f>
        <v>Auditor of Public Accounts</v>
      </c>
      <c r="C37" s="82">
        <v>-70588</v>
      </c>
      <c r="D37" s="82">
        <v>-70588</v>
      </c>
      <c r="E37" s="82">
        <v>-70588</v>
      </c>
      <c r="F37" s="82">
        <v>-70588</v>
      </c>
      <c r="G37" s="82">
        <v>-70588</v>
      </c>
      <c r="H37" s="82">
        <v>-30352</v>
      </c>
    </row>
    <row r="38" spans="1:8" x14ac:dyDescent="0.2">
      <c r="A38" s="33">
        <f>+'C Liability Recon'!A39</f>
        <v>135</v>
      </c>
      <c r="B38" s="33" t="str">
        <f>+'C Liability Recon'!B39</f>
        <v>Va Inform Providers Net Auth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</row>
    <row r="39" spans="1:8" x14ac:dyDescent="0.2">
      <c r="A39" s="33">
        <f>+'C Liability Recon'!A40</f>
        <v>136</v>
      </c>
      <c r="B39" s="33" t="str">
        <f>+'C Liability Recon'!B40</f>
        <v xml:space="preserve">Va Information Technologies   </v>
      </c>
      <c r="C39" s="82">
        <v>-157304</v>
      </c>
      <c r="D39" s="82">
        <v>-157304</v>
      </c>
      <c r="E39" s="82">
        <v>-157304</v>
      </c>
      <c r="F39" s="82">
        <v>-157304</v>
      </c>
      <c r="G39" s="82">
        <v>-157304</v>
      </c>
      <c r="H39" s="82">
        <v>-67641</v>
      </c>
    </row>
    <row r="40" spans="1:8" x14ac:dyDescent="0.2">
      <c r="A40" s="33">
        <f>+'C Liability Recon'!A41</f>
        <v>137</v>
      </c>
      <c r="B40" s="33" t="str">
        <f>+'C Liability Recon'!B41</f>
        <v>Dept of Technology Planning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</row>
    <row r="41" spans="1:8" x14ac:dyDescent="0.2">
      <c r="A41" s="33">
        <f>+'C Liability Recon'!A42</f>
        <v>138</v>
      </c>
      <c r="B41" s="33" t="str">
        <f>+'C Liability Recon'!B42</f>
        <v>Dept of Information Technology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</row>
    <row r="42" spans="1:8" x14ac:dyDescent="0.2">
      <c r="A42" s="33">
        <f>+'C Liability Recon'!A43</f>
        <v>140</v>
      </c>
      <c r="B42" s="33" t="str">
        <f>+'C Liability Recon'!B43</f>
        <v>Dept of Criminal Justice Svcs</v>
      </c>
      <c r="C42" s="82">
        <v>-60176</v>
      </c>
      <c r="D42" s="82">
        <v>-60176</v>
      </c>
      <c r="E42" s="82">
        <v>-60176</v>
      </c>
      <c r="F42" s="82">
        <v>-60176</v>
      </c>
      <c r="G42" s="82">
        <v>-60176</v>
      </c>
      <c r="H42" s="82">
        <v>-25873</v>
      </c>
    </row>
    <row r="43" spans="1:8" x14ac:dyDescent="0.2">
      <c r="A43" s="33">
        <f>+'C Liability Recon'!A44</f>
        <v>141</v>
      </c>
      <c r="B43" s="33" t="str">
        <f>+'C Liability Recon'!B44</f>
        <v>Attorney General &amp; Dept of Law</v>
      </c>
      <c r="C43" s="82">
        <v>-249691</v>
      </c>
      <c r="D43" s="82">
        <v>-249691</v>
      </c>
      <c r="E43" s="82">
        <v>-249691</v>
      </c>
      <c r="F43" s="82">
        <v>-249691</v>
      </c>
      <c r="G43" s="82">
        <v>-249691</v>
      </c>
      <c r="H43" s="82">
        <v>-107365</v>
      </c>
    </row>
    <row r="44" spans="1:8" x14ac:dyDescent="0.2">
      <c r="A44" s="33">
        <f>+'C Liability Recon'!A45</f>
        <v>142</v>
      </c>
      <c r="B44" s="33" t="str">
        <f>+'C Liability Recon'!B45</f>
        <v xml:space="preserve">Virginia Crime Commission     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</row>
    <row r="45" spans="1:8" x14ac:dyDescent="0.2">
      <c r="A45" s="33">
        <f>+'C Liability Recon'!A46</f>
        <v>143</v>
      </c>
      <c r="B45" s="33" t="str">
        <f>+'C Liability Recon'!B46</f>
        <v>Div of Debt Collection</v>
      </c>
      <c r="C45" s="82">
        <v>-22940</v>
      </c>
      <c r="D45" s="82">
        <v>-22940</v>
      </c>
      <c r="E45" s="82">
        <v>-22940</v>
      </c>
      <c r="F45" s="82">
        <v>-22940</v>
      </c>
      <c r="G45" s="82">
        <v>-22940</v>
      </c>
      <c r="H45" s="82">
        <v>-9868</v>
      </c>
    </row>
    <row r="46" spans="1:8" x14ac:dyDescent="0.2">
      <c r="A46" s="33">
        <f>+'C Liability Recon'!A47</f>
        <v>146</v>
      </c>
      <c r="B46" s="33" t="str">
        <f>+'C Liability Recon'!B47</f>
        <v>The Science Museum of Virginia</v>
      </c>
      <c r="C46" s="82">
        <v>-39892</v>
      </c>
      <c r="D46" s="82">
        <v>-39892</v>
      </c>
      <c r="E46" s="82">
        <v>-39892</v>
      </c>
      <c r="F46" s="82">
        <v>-39892</v>
      </c>
      <c r="G46" s="82">
        <v>-39892</v>
      </c>
      <c r="H46" s="82">
        <v>-17158</v>
      </c>
    </row>
    <row r="47" spans="1:8" x14ac:dyDescent="0.2">
      <c r="A47" s="33">
        <f>+'C Liability Recon'!A48</f>
        <v>147</v>
      </c>
      <c r="B47" s="33" t="str">
        <f>+'C Liability Recon'!B48</f>
        <v>Office State Inspector General</v>
      </c>
      <c r="C47" s="82">
        <v>-16635</v>
      </c>
      <c r="D47" s="82">
        <v>-16635</v>
      </c>
      <c r="E47" s="82">
        <v>-16635</v>
      </c>
      <c r="F47" s="82">
        <v>-16635</v>
      </c>
      <c r="G47" s="82">
        <v>-16635</v>
      </c>
      <c r="H47" s="82">
        <v>-7158</v>
      </c>
    </row>
    <row r="48" spans="1:8" x14ac:dyDescent="0.2">
      <c r="A48" s="33">
        <f>+'C Liability Recon'!A49</f>
        <v>148</v>
      </c>
      <c r="B48" s="33" t="str">
        <f>+'C Liability Recon'!B49</f>
        <v>Virginia Comm for the Arts</v>
      </c>
      <c r="C48" s="82">
        <v>-4412</v>
      </c>
      <c r="D48" s="82">
        <v>-4412</v>
      </c>
      <c r="E48" s="82">
        <v>-4412</v>
      </c>
      <c r="F48" s="82">
        <v>-4412</v>
      </c>
      <c r="G48" s="82">
        <v>-4412</v>
      </c>
      <c r="H48" s="82">
        <v>-1900</v>
      </c>
    </row>
    <row r="49" spans="1:8" x14ac:dyDescent="0.2">
      <c r="A49" s="33">
        <f>+'C Liability Recon'!A50</f>
        <v>149</v>
      </c>
      <c r="B49" s="33" t="str">
        <f>+'C Liability Recon'!B50</f>
        <v xml:space="preserve">Admin of Health Insurance     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</row>
    <row r="50" spans="1:8" x14ac:dyDescent="0.2">
      <c r="A50" s="33">
        <f>+'C Liability Recon'!A51</f>
        <v>150</v>
      </c>
      <c r="B50" s="33" t="str">
        <f>+'C Liability Recon'!B51</f>
        <v xml:space="preserve">Dept of the St Internal Audit 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</row>
    <row r="51" spans="1:8" x14ac:dyDescent="0.2">
      <c r="A51" s="33">
        <f>+'C Liability Recon'!A52</f>
        <v>151</v>
      </c>
      <c r="B51" s="33" t="str">
        <f>+'C Liability Recon'!B52</f>
        <v>Dept of Accounts</v>
      </c>
      <c r="C51" s="82">
        <v>-76955</v>
      </c>
      <c r="D51" s="82">
        <v>-76955</v>
      </c>
      <c r="E51" s="82">
        <v>-76955</v>
      </c>
      <c r="F51" s="82">
        <v>-76955</v>
      </c>
      <c r="G51" s="82">
        <v>-76955</v>
      </c>
      <c r="H51" s="82">
        <v>-33090</v>
      </c>
    </row>
    <row r="52" spans="1:8" x14ac:dyDescent="0.2">
      <c r="A52" s="33">
        <f>+'C Liability Recon'!A53</f>
        <v>152</v>
      </c>
      <c r="B52" s="33" t="str">
        <f>+'C Liability Recon'!B53</f>
        <v>Dept of the Treasury</v>
      </c>
      <c r="C52" s="82">
        <v>-63410</v>
      </c>
      <c r="D52" s="82">
        <v>-63410</v>
      </c>
      <c r="E52" s="82">
        <v>-63410</v>
      </c>
      <c r="F52" s="82">
        <v>-63410</v>
      </c>
      <c r="G52" s="82">
        <v>-63410</v>
      </c>
      <c r="H52" s="82">
        <v>-27262</v>
      </c>
    </row>
    <row r="53" spans="1:8" x14ac:dyDescent="0.2">
      <c r="A53" s="33">
        <f>+'C Liability Recon'!A54</f>
        <v>154</v>
      </c>
      <c r="B53" s="33" t="str">
        <f>+'C Liability Recon'!B54</f>
        <v>Dept of Motor Vehicles</v>
      </c>
      <c r="C53" s="82">
        <v>-1165079</v>
      </c>
      <c r="D53" s="82">
        <v>-1165079</v>
      </c>
      <c r="E53" s="82">
        <v>-1165079</v>
      </c>
      <c r="F53" s="82">
        <v>-1165079</v>
      </c>
      <c r="G53" s="82">
        <v>-1165079</v>
      </c>
      <c r="H53" s="82">
        <v>-500980</v>
      </c>
    </row>
    <row r="54" spans="1:8" x14ac:dyDescent="0.2">
      <c r="A54" s="33">
        <f>+'C Liability Recon'!A55</f>
        <v>156</v>
      </c>
      <c r="B54" s="33" t="str">
        <f>+'C Liability Recon'!B55</f>
        <v>Dept of State Police</v>
      </c>
      <c r="C54" s="82">
        <v>-2114980</v>
      </c>
      <c r="D54" s="82">
        <v>-2114980</v>
      </c>
      <c r="E54" s="82">
        <v>-2114980</v>
      </c>
      <c r="F54" s="82">
        <v>-2114980</v>
      </c>
      <c r="G54" s="82">
        <v>-2114980</v>
      </c>
      <c r="H54" s="82">
        <v>-909447</v>
      </c>
    </row>
    <row r="55" spans="1:8" x14ac:dyDescent="0.2">
      <c r="A55" s="33">
        <f>+'C Liability Recon'!A56</f>
        <v>157</v>
      </c>
      <c r="B55" s="33" t="str">
        <f>+'C Liability Recon'!B56</f>
        <v>Compensation Board</v>
      </c>
      <c r="C55" s="82">
        <v>-13877</v>
      </c>
      <c r="D55" s="82">
        <v>-13877</v>
      </c>
      <c r="E55" s="82">
        <v>-13877</v>
      </c>
      <c r="F55" s="82">
        <v>-13877</v>
      </c>
      <c r="G55" s="82">
        <v>-13877</v>
      </c>
      <c r="H55" s="82">
        <v>-5969</v>
      </c>
    </row>
    <row r="56" spans="1:8" x14ac:dyDescent="0.2">
      <c r="A56" s="33">
        <f>+'C Liability Recon'!A57</f>
        <v>158</v>
      </c>
      <c r="B56" s="33" t="str">
        <f>+'C Liability Recon'!B57</f>
        <v>Virginia Retirement System1</v>
      </c>
      <c r="C56" s="82">
        <v>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</row>
    <row r="57" spans="1:8" x14ac:dyDescent="0.2">
      <c r="A57" s="33">
        <f>+'C Liability Recon'!A58</f>
        <v>160</v>
      </c>
      <c r="B57" s="33" t="str">
        <f>+'C Liability Recon'!B58</f>
        <v>Va Crim Sentencing Commission</v>
      </c>
      <c r="C57" s="82">
        <v>-5331</v>
      </c>
      <c r="D57" s="82">
        <v>-5331</v>
      </c>
      <c r="E57" s="82">
        <v>-5331</v>
      </c>
      <c r="F57" s="82">
        <v>-5331</v>
      </c>
      <c r="G57" s="82">
        <v>-5331</v>
      </c>
      <c r="H57" s="82">
        <v>-2295</v>
      </c>
    </row>
    <row r="58" spans="1:8" x14ac:dyDescent="0.2">
      <c r="A58" s="33">
        <f>+'C Liability Recon'!A59</f>
        <v>161</v>
      </c>
      <c r="B58" s="33" t="str">
        <f>+'C Liability Recon'!B59</f>
        <v>Dept of Taxation</v>
      </c>
      <c r="C58" s="82">
        <v>-494801</v>
      </c>
      <c r="D58" s="82">
        <v>-494801</v>
      </c>
      <c r="E58" s="82">
        <v>-494801</v>
      </c>
      <c r="F58" s="82">
        <v>-494801</v>
      </c>
      <c r="G58" s="82">
        <v>-494801</v>
      </c>
      <c r="H58" s="82">
        <v>-212762</v>
      </c>
    </row>
    <row r="59" spans="1:8" x14ac:dyDescent="0.2">
      <c r="A59" s="33">
        <f>+'C Liability Recon'!A60</f>
        <v>162</v>
      </c>
      <c r="B59" s="33" t="str">
        <f>+'C Liability Recon'!B60</f>
        <v>Dept Accounts Transfer Payments</v>
      </c>
      <c r="C59" s="82">
        <v>-1067</v>
      </c>
      <c r="D59" s="82">
        <v>-1067</v>
      </c>
      <c r="E59" s="82">
        <v>-1067</v>
      </c>
      <c r="F59" s="82">
        <v>-1067</v>
      </c>
      <c r="G59" s="82">
        <v>-1067</v>
      </c>
      <c r="H59" s="82">
        <v>-459</v>
      </c>
    </row>
    <row r="60" spans="1:8" x14ac:dyDescent="0.2">
      <c r="A60" s="33">
        <f>+'C Liability Recon'!A61</f>
        <v>163</v>
      </c>
      <c r="B60" s="33" t="str">
        <f>+'C Liability Recon'!B61</f>
        <v>Dept for the Aging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</row>
    <row r="61" spans="1:8" x14ac:dyDescent="0.2">
      <c r="A61" s="33">
        <f>+'C Liability Recon'!A62</f>
        <v>164</v>
      </c>
      <c r="B61" s="33" t="str">
        <f>+'C Liability Recon'!B62</f>
        <v>Virginia Management Fellows Program Administration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</row>
    <row r="62" spans="1:8" x14ac:dyDescent="0.2">
      <c r="A62" s="33">
        <f>+'C Liability Recon'!A63</f>
        <v>165</v>
      </c>
      <c r="B62" s="33" t="str">
        <f>+'C Liability Recon'!B63</f>
        <v>Dept of Housing and Comm Dev</v>
      </c>
      <c r="C62" s="82">
        <v>-62068</v>
      </c>
      <c r="D62" s="82">
        <v>-62068</v>
      </c>
      <c r="E62" s="82">
        <v>-62068</v>
      </c>
      <c r="F62" s="82">
        <v>-62068</v>
      </c>
      <c r="G62" s="82">
        <v>-62068</v>
      </c>
      <c r="H62" s="82">
        <v>-26691</v>
      </c>
    </row>
    <row r="63" spans="1:8" x14ac:dyDescent="0.2">
      <c r="A63" s="33">
        <f>+'C Liability Recon'!A64</f>
        <v>166</v>
      </c>
      <c r="B63" s="33" t="str">
        <f>+'C Liability Recon'!B64</f>
        <v>Secretary of the Commonwealth</v>
      </c>
      <c r="C63" s="82">
        <v>-11639</v>
      </c>
      <c r="D63" s="82">
        <v>-11639</v>
      </c>
      <c r="E63" s="82">
        <v>-11639</v>
      </c>
      <c r="F63" s="82">
        <v>-11639</v>
      </c>
      <c r="G63" s="82">
        <v>-11639</v>
      </c>
      <c r="H63" s="82">
        <v>-5004</v>
      </c>
    </row>
    <row r="64" spans="1:8" x14ac:dyDescent="0.2">
      <c r="A64" s="33">
        <f>+'C Liability Recon'!A65</f>
        <v>169</v>
      </c>
      <c r="B64" s="33" t="str">
        <f>+'C Liability Recon'!B65</f>
        <v xml:space="preserve">Commonwealth Competition Coun 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</row>
    <row r="65" spans="1:8" x14ac:dyDescent="0.2">
      <c r="A65" s="33">
        <f>+'C Liability Recon'!A66</f>
        <v>170</v>
      </c>
      <c r="B65" s="33" t="str">
        <f>+'C Liability Recon'!B66</f>
        <v xml:space="preserve">Human Rights Council          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</row>
    <row r="66" spans="1:8" x14ac:dyDescent="0.2">
      <c r="A66" s="33">
        <f>+'C Liability Recon'!A67</f>
        <v>171</v>
      </c>
      <c r="B66" s="33" t="str">
        <f>+'C Liability Recon'!B67</f>
        <v>State Corporation Commission</v>
      </c>
      <c r="C66" s="82">
        <v>-414198</v>
      </c>
      <c r="D66" s="82">
        <v>-414198</v>
      </c>
      <c r="E66" s="82">
        <v>-414198</v>
      </c>
      <c r="F66" s="82">
        <v>-414198</v>
      </c>
      <c r="G66" s="82">
        <v>-414198</v>
      </c>
      <c r="H66" s="82">
        <v>-178110</v>
      </c>
    </row>
    <row r="67" spans="1:8" x14ac:dyDescent="0.2">
      <c r="A67" s="33">
        <f>+'C Liability Recon'!A68</f>
        <v>172</v>
      </c>
      <c r="B67" s="33" t="str">
        <f>+'C Liability Recon'!B68</f>
        <v>State Lottery Department</v>
      </c>
      <c r="C67" s="82">
        <v>-195172</v>
      </c>
      <c r="D67" s="82">
        <v>-195172</v>
      </c>
      <c r="E67" s="82">
        <v>-195172</v>
      </c>
      <c r="F67" s="82">
        <v>-195172</v>
      </c>
      <c r="G67" s="82">
        <v>-195172</v>
      </c>
      <c r="H67" s="82">
        <v>-83922</v>
      </c>
    </row>
    <row r="68" spans="1:8" x14ac:dyDescent="0.2">
      <c r="A68" s="33">
        <f>+'C Liability Recon'!A69</f>
        <v>173</v>
      </c>
      <c r="B68" s="33" t="str">
        <f>+'C Liability Recon'!B69</f>
        <v xml:space="preserve">Dept of Charitable Gaming     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</row>
    <row r="69" spans="1:8" x14ac:dyDescent="0.2">
      <c r="A69" s="33">
        <f>+'C Liability Recon'!A70</f>
        <v>174</v>
      </c>
      <c r="B69" s="33" t="str">
        <f>+'C Liability Recon'!B70</f>
        <v>Virginia College Savings Plan</v>
      </c>
      <c r="C69" s="82">
        <v>-62796</v>
      </c>
      <c r="D69" s="82">
        <v>-62796</v>
      </c>
      <c r="E69" s="82">
        <v>-62796</v>
      </c>
      <c r="F69" s="82">
        <v>-62796</v>
      </c>
      <c r="G69" s="82">
        <v>-62796</v>
      </c>
      <c r="H69" s="82">
        <v>-27005</v>
      </c>
    </row>
    <row r="70" spans="1:8" x14ac:dyDescent="0.2">
      <c r="A70" s="33">
        <f>+'C Liability Recon'!A71</f>
        <v>175</v>
      </c>
      <c r="B70" s="33" t="str">
        <f>+'C Liability Recon'!B71</f>
        <v>Va Off Protection &amp; Advocacy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</row>
    <row r="71" spans="1:8" x14ac:dyDescent="0.2">
      <c r="A71" s="33">
        <f>+'C Liability Recon'!A72</f>
        <v>180</v>
      </c>
      <c r="B71" s="33" t="str">
        <f>+'C Liability Recon'!B72</f>
        <v>Secretary of Administration</v>
      </c>
      <c r="C71" s="82">
        <v>-4540</v>
      </c>
      <c r="D71" s="82">
        <v>-4540</v>
      </c>
      <c r="E71" s="82">
        <v>-4540</v>
      </c>
      <c r="F71" s="82">
        <v>-4540</v>
      </c>
      <c r="G71" s="82">
        <v>-4540</v>
      </c>
      <c r="H71" s="82">
        <v>-1951</v>
      </c>
    </row>
    <row r="72" spans="1:8" x14ac:dyDescent="0.2">
      <c r="A72" s="33">
        <f>+'C Liability Recon'!A73</f>
        <v>181</v>
      </c>
      <c r="B72" s="33" t="str">
        <f>+'C Liability Recon'!B73</f>
        <v>Dept of Labor and Industry</v>
      </c>
      <c r="C72" s="82">
        <v>-88976</v>
      </c>
      <c r="D72" s="82">
        <v>-88976</v>
      </c>
      <c r="E72" s="82">
        <v>-88976</v>
      </c>
      <c r="F72" s="82">
        <v>-88976</v>
      </c>
      <c r="G72" s="82">
        <v>-88976</v>
      </c>
      <c r="H72" s="82">
        <v>-38263</v>
      </c>
    </row>
    <row r="73" spans="1:8" x14ac:dyDescent="0.2">
      <c r="A73" s="33">
        <f>+'C Liability Recon'!A74</f>
        <v>182</v>
      </c>
      <c r="B73" s="33" t="str">
        <f>+'C Liability Recon'!B74</f>
        <v>Virginia Employment Commission</v>
      </c>
      <c r="C73" s="82">
        <v>-477160</v>
      </c>
      <c r="D73" s="82">
        <v>-477160</v>
      </c>
      <c r="E73" s="82">
        <v>-477160</v>
      </c>
      <c r="F73" s="82">
        <v>-477160</v>
      </c>
      <c r="G73" s="82">
        <v>-477160</v>
      </c>
      <c r="H73" s="82">
        <v>-205182</v>
      </c>
    </row>
    <row r="74" spans="1:8" x14ac:dyDescent="0.2">
      <c r="A74" s="33">
        <f>+'C Liability Recon'!A75</f>
        <v>183</v>
      </c>
      <c r="B74" s="33" t="str">
        <f>+'C Liability Recon'!B75</f>
        <v>Secretary of Natural Resources</v>
      </c>
      <c r="C74" s="82">
        <v>-2931</v>
      </c>
      <c r="D74" s="82">
        <v>-2931</v>
      </c>
      <c r="E74" s="82">
        <v>-2931</v>
      </c>
      <c r="F74" s="82">
        <v>-2931</v>
      </c>
      <c r="G74" s="82">
        <v>-2930</v>
      </c>
      <c r="H74" s="82">
        <v>-1254</v>
      </c>
    </row>
    <row r="75" spans="1:8" x14ac:dyDescent="0.2">
      <c r="A75" s="33">
        <f>+'C Liability Recon'!A76</f>
        <v>184</v>
      </c>
      <c r="B75" s="33" t="str">
        <f>+'C Liability Recon'!B76</f>
        <v xml:space="preserve">Secretary of Technology       </v>
      </c>
      <c r="C75" s="82">
        <v>-1339</v>
      </c>
      <c r="D75" s="82">
        <v>-1339</v>
      </c>
      <c r="E75" s="82">
        <v>-1339</v>
      </c>
      <c r="F75" s="82">
        <v>-1339</v>
      </c>
      <c r="G75" s="82">
        <v>-1339</v>
      </c>
      <c r="H75" s="82">
        <v>-576</v>
      </c>
    </row>
    <row r="76" spans="1:8" x14ac:dyDescent="0.2">
      <c r="A76" s="33">
        <f>+'C Liability Recon'!A77</f>
        <v>185</v>
      </c>
      <c r="B76" s="33" t="str">
        <f>+'C Liability Recon'!B77</f>
        <v>Secretary of Education</v>
      </c>
      <c r="C76" s="82">
        <v>-4078</v>
      </c>
      <c r="D76" s="82">
        <v>-4078</v>
      </c>
      <c r="E76" s="82">
        <v>-4078</v>
      </c>
      <c r="F76" s="82">
        <v>-4078</v>
      </c>
      <c r="G76" s="82">
        <v>-4078</v>
      </c>
      <c r="H76" s="82">
        <v>-1755</v>
      </c>
    </row>
    <row r="77" spans="1:8" x14ac:dyDescent="0.2">
      <c r="A77" s="33">
        <f>+'C Liability Recon'!A78</f>
        <v>186</v>
      </c>
      <c r="B77" s="33" t="str">
        <f>+'C Liability Recon'!B78</f>
        <v>Secretary of Transportation</v>
      </c>
      <c r="C77" s="82">
        <v>-1869</v>
      </c>
      <c r="D77" s="82">
        <v>-1869</v>
      </c>
      <c r="E77" s="82">
        <v>-1869</v>
      </c>
      <c r="F77" s="82">
        <v>-1869</v>
      </c>
      <c r="G77" s="82">
        <v>-1869</v>
      </c>
      <c r="H77" s="82">
        <v>-806</v>
      </c>
    </row>
    <row r="78" spans="1:8" x14ac:dyDescent="0.2">
      <c r="A78" s="33">
        <f>+'C Liability Recon'!A79</f>
        <v>187</v>
      </c>
      <c r="B78" s="33" t="str">
        <f>+'C Liability Recon'!B79</f>
        <v>Secretary of Public Safety</v>
      </c>
      <c r="C78" s="82">
        <v>-6111</v>
      </c>
      <c r="D78" s="82">
        <v>-6111</v>
      </c>
      <c r="E78" s="82">
        <v>-6111</v>
      </c>
      <c r="F78" s="82">
        <v>-6111</v>
      </c>
      <c r="G78" s="82">
        <v>-6111</v>
      </c>
      <c r="H78" s="82">
        <v>-2626</v>
      </c>
    </row>
    <row r="79" spans="1:8" x14ac:dyDescent="0.2">
      <c r="A79" s="33">
        <f>+'C Liability Recon'!A80</f>
        <v>188</v>
      </c>
      <c r="B79" s="33" t="str">
        <f>+'C Liability Recon'!B80</f>
        <v>Sec of Health &amp; Human Resource</v>
      </c>
      <c r="C79" s="82">
        <v>-2788</v>
      </c>
      <c r="D79" s="82">
        <v>-2788</v>
      </c>
      <c r="E79" s="82">
        <v>-2788</v>
      </c>
      <c r="F79" s="82">
        <v>-2788</v>
      </c>
      <c r="G79" s="82">
        <v>-2788</v>
      </c>
      <c r="H79" s="82">
        <v>-1196</v>
      </c>
    </row>
    <row r="80" spans="1:8" x14ac:dyDescent="0.2">
      <c r="A80" s="33">
        <f>+'C Liability Recon'!A81</f>
        <v>190</v>
      </c>
      <c r="B80" s="33" t="str">
        <f>+'C Liability Recon'!B81</f>
        <v>Secretary of Finance</v>
      </c>
      <c r="C80" s="82">
        <v>-1622</v>
      </c>
      <c r="D80" s="82">
        <v>-1622</v>
      </c>
      <c r="E80" s="82">
        <v>-1622</v>
      </c>
      <c r="F80" s="82">
        <v>-1622</v>
      </c>
      <c r="G80" s="82">
        <v>-1622</v>
      </c>
      <c r="H80" s="82">
        <v>-701</v>
      </c>
    </row>
    <row r="81" spans="1:8" x14ac:dyDescent="0.2">
      <c r="A81" s="33">
        <f>+'C Liability Recon'!A82</f>
        <v>191</v>
      </c>
      <c r="B81" s="33" t="str">
        <f>+'C Liability Recon'!B82</f>
        <v>Va Workers Compensation Comm</v>
      </c>
      <c r="C81" s="82">
        <v>-171492</v>
      </c>
      <c r="D81" s="82">
        <v>-171492</v>
      </c>
      <c r="E81" s="82">
        <v>-171492</v>
      </c>
      <c r="F81" s="82">
        <v>-171492</v>
      </c>
      <c r="G81" s="82">
        <v>-171492</v>
      </c>
      <c r="H81" s="82">
        <v>-73739</v>
      </c>
    </row>
    <row r="82" spans="1:8" x14ac:dyDescent="0.2">
      <c r="A82" s="33">
        <f>+'C Liability Recon'!A83</f>
        <v>192</v>
      </c>
      <c r="B82" s="33" t="str">
        <f>+'C Liability Recon'!B83</f>
        <v>Secretary of Commerce &amp; Trade</v>
      </c>
      <c r="C82" s="82">
        <v>-7009</v>
      </c>
      <c r="D82" s="82">
        <v>-7009</v>
      </c>
      <c r="E82" s="82">
        <v>-7009</v>
      </c>
      <c r="F82" s="82">
        <v>-7009</v>
      </c>
      <c r="G82" s="82">
        <v>-7009</v>
      </c>
      <c r="H82" s="82">
        <v>-3016</v>
      </c>
    </row>
    <row r="83" spans="1:8" x14ac:dyDescent="0.2">
      <c r="A83" s="33">
        <f>+'C Liability Recon'!A84</f>
        <v>193</v>
      </c>
      <c r="B83" s="33" t="str">
        <f>+'C Liability Recon'!B84</f>
        <v xml:space="preserve">Secretary of Agr and Forestry </v>
      </c>
      <c r="C83" s="82">
        <v>-4417</v>
      </c>
      <c r="D83" s="82">
        <v>-4417</v>
      </c>
      <c r="E83" s="82">
        <v>-4417</v>
      </c>
      <c r="F83" s="82">
        <v>-4417</v>
      </c>
      <c r="G83" s="82">
        <v>-4417</v>
      </c>
      <c r="H83" s="82">
        <v>-1897</v>
      </c>
    </row>
    <row r="84" spans="1:8" x14ac:dyDescent="0.2">
      <c r="A84" s="33">
        <f>+'C Liability Recon'!A85</f>
        <v>194</v>
      </c>
      <c r="B84" s="33" t="str">
        <f>+'C Liability Recon'!B85</f>
        <v>Dept of General Services</v>
      </c>
      <c r="C84" s="82">
        <v>-392528</v>
      </c>
      <c r="D84" s="82">
        <v>-392528</v>
      </c>
      <c r="E84" s="82">
        <v>-392528</v>
      </c>
      <c r="F84" s="82">
        <v>-392528</v>
      </c>
      <c r="G84" s="82">
        <v>-392528</v>
      </c>
      <c r="H84" s="82">
        <v>-168788</v>
      </c>
    </row>
    <row r="85" spans="1:8" x14ac:dyDescent="0.2">
      <c r="A85" s="33">
        <f>+'C Liability Recon'!A86</f>
        <v>197</v>
      </c>
      <c r="B85" s="33" t="str">
        <f>+'C Liability Recon'!B86</f>
        <v>Direct Aid to Public Education</v>
      </c>
      <c r="C85" s="82">
        <v>0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</row>
    <row r="86" spans="1:8" x14ac:dyDescent="0.2">
      <c r="A86" s="33">
        <f>+'C Liability Recon'!A87</f>
        <v>199</v>
      </c>
      <c r="B86" s="33" t="str">
        <f>+'C Liability Recon'!B87</f>
        <v>Dept Conservation &amp; Recreation</v>
      </c>
      <c r="C86" s="82">
        <v>-270040</v>
      </c>
      <c r="D86" s="82">
        <v>-270040</v>
      </c>
      <c r="E86" s="82">
        <v>-270040</v>
      </c>
      <c r="F86" s="82">
        <v>-270040</v>
      </c>
      <c r="G86" s="82">
        <v>-270040</v>
      </c>
      <c r="H86" s="82">
        <v>-116122</v>
      </c>
    </row>
    <row r="87" spans="1:8" x14ac:dyDescent="0.2">
      <c r="A87" s="33">
        <f>+'C Liability Recon'!A88</f>
        <v>200</v>
      </c>
      <c r="B87" s="33" t="str">
        <f>+'C Liability Recon'!B88</f>
        <v>Comp Srvs At-Risk Youth &amp; Family</v>
      </c>
      <c r="C87" s="82">
        <v>-6863</v>
      </c>
      <c r="D87" s="82">
        <v>-6863</v>
      </c>
      <c r="E87" s="82">
        <v>-6863</v>
      </c>
      <c r="F87" s="82">
        <v>-6863</v>
      </c>
      <c r="G87" s="82">
        <v>-6863</v>
      </c>
      <c r="H87" s="82">
        <v>-2956</v>
      </c>
    </row>
    <row r="88" spans="1:8" x14ac:dyDescent="0.2">
      <c r="A88" s="33">
        <f>+'C Liability Recon'!A89</f>
        <v>201</v>
      </c>
      <c r="B88" s="33" t="str">
        <f>+'C Liability Recon'!B89</f>
        <v>Dept of Education</v>
      </c>
      <c r="C88" s="82">
        <v>-142169</v>
      </c>
      <c r="D88" s="82">
        <v>-142169</v>
      </c>
      <c r="E88" s="82">
        <v>-142169</v>
      </c>
      <c r="F88" s="82">
        <v>-142169</v>
      </c>
      <c r="G88" s="82">
        <v>-142169</v>
      </c>
      <c r="H88" s="82">
        <v>-61132</v>
      </c>
    </row>
    <row r="89" spans="1:8" x14ac:dyDescent="0.2">
      <c r="A89" s="33">
        <f>+'C Liability Recon'!A90</f>
        <v>202</v>
      </c>
      <c r="B89" s="33" t="str">
        <f>+'C Liability Recon'!B90</f>
        <v xml:space="preserve">The Library of Virginia       </v>
      </c>
      <c r="C89" s="82">
        <v>-71972</v>
      </c>
      <c r="D89" s="82">
        <v>-71972</v>
      </c>
      <c r="E89" s="82">
        <v>-71972</v>
      </c>
      <c r="F89" s="82">
        <v>-71972</v>
      </c>
      <c r="G89" s="82">
        <v>-71972</v>
      </c>
      <c r="H89" s="82">
        <v>-30944</v>
      </c>
    </row>
    <row r="90" spans="1:8" x14ac:dyDescent="0.2">
      <c r="A90" s="33">
        <f>+'C Liability Recon'!A91</f>
        <v>203</v>
      </c>
      <c r="B90" s="33" t="str">
        <f>+'C Liability Recon'!B91</f>
        <v>Woodrow Wilson Rehab Center</v>
      </c>
      <c r="C90" s="82">
        <v>-171714</v>
      </c>
      <c r="D90" s="82">
        <v>-171714</v>
      </c>
      <c r="E90" s="82">
        <v>-171714</v>
      </c>
      <c r="F90" s="82">
        <v>-171714</v>
      </c>
      <c r="G90" s="82">
        <v>-171714</v>
      </c>
      <c r="H90" s="82">
        <v>-73838</v>
      </c>
    </row>
    <row r="91" spans="1:8" x14ac:dyDescent="0.2">
      <c r="A91" s="33">
        <f>+'C Liability Recon'!A92</f>
        <v>204</v>
      </c>
      <c r="B91" s="33" t="str">
        <f>+'C Liability Recon'!B92</f>
        <v>College of William and Mary</v>
      </c>
      <c r="C91" s="82">
        <v>-1138115</v>
      </c>
      <c r="D91" s="82">
        <v>-1138115</v>
      </c>
      <c r="E91" s="82">
        <v>-1138115</v>
      </c>
      <c r="F91" s="82">
        <v>-1138115</v>
      </c>
      <c r="G91" s="82">
        <v>-1138115</v>
      </c>
      <c r="H91" s="82">
        <v>-489386</v>
      </c>
    </row>
    <row r="92" spans="1:8" x14ac:dyDescent="0.2">
      <c r="A92" s="33">
        <f>+'C Liability Recon'!A93</f>
        <v>206</v>
      </c>
      <c r="B92" s="33" t="str">
        <f>+'C Liability Recon'!B93</f>
        <v>VCU Health System Authority</v>
      </c>
      <c r="C92" s="82">
        <v>-406042</v>
      </c>
      <c r="D92" s="82">
        <v>-406042</v>
      </c>
      <c r="E92" s="82">
        <v>-406042</v>
      </c>
      <c r="F92" s="82">
        <v>-406042</v>
      </c>
      <c r="G92" s="82">
        <v>-406042</v>
      </c>
      <c r="H92" s="82">
        <v>-174597</v>
      </c>
    </row>
    <row r="93" spans="1:8" x14ac:dyDescent="0.2">
      <c r="A93" s="33">
        <f>+'C Liability Recon'!A94</f>
        <v>207</v>
      </c>
      <c r="B93" s="33" t="str">
        <f>+'C Liability Recon'!B94</f>
        <v>University of Virginia</v>
      </c>
      <c r="C93" s="82">
        <v>0</v>
      </c>
      <c r="D93" s="82">
        <v>0</v>
      </c>
      <c r="E93" s="82">
        <v>0</v>
      </c>
      <c r="F93" s="82">
        <v>0</v>
      </c>
      <c r="G93" s="82">
        <v>0</v>
      </c>
      <c r="H93" s="82">
        <v>0</v>
      </c>
    </row>
    <row r="94" spans="1:8" x14ac:dyDescent="0.2">
      <c r="A94" s="33">
        <f>+'C Liability Recon'!A95</f>
        <v>208</v>
      </c>
      <c r="B94" s="33" t="str">
        <f>+'C Liability Recon'!B95</f>
        <v>VPI &amp; State University</v>
      </c>
      <c r="C94" s="82">
        <v>-4128851</v>
      </c>
      <c r="D94" s="82">
        <v>-4128851</v>
      </c>
      <c r="E94" s="82">
        <v>-4128851</v>
      </c>
      <c r="F94" s="82">
        <v>-4128851</v>
      </c>
      <c r="G94" s="82">
        <v>-4128851</v>
      </c>
      <c r="H94" s="82">
        <v>-1775404</v>
      </c>
    </row>
    <row r="95" spans="1:8" x14ac:dyDescent="0.2">
      <c r="A95" s="33">
        <f>+'C Liability Recon'!A96</f>
        <v>209</v>
      </c>
      <c r="B95" s="33" t="str">
        <f>+'C Liability Recon'!B96</f>
        <v xml:space="preserve">UVA Medical Center            </v>
      </c>
      <c r="C95" s="82">
        <v>0</v>
      </c>
      <c r="D95" s="82">
        <v>0</v>
      </c>
      <c r="E95" s="82">
        <v>0</v>
      </c>
      <c r="F95" s="82">
        <v>0</v>
      </c>
      <c r="G95" s="82">
        <v>0</v>
      </c>
      <c r="H95" s="82">
        <v>0</v>
      </c>
    </row>
    <row r="96" spans="1:8" x14ac:dyDescent="0.2">
      <c r="A96" s="33">
        <f>+'C Liability Recon'!A97</f>
        <v>211</v>
      </c>
      <c r="B96" s="33" t="str">
        <f>+'C Liability Recon'!B97</f>
        <v>Virginia Military Institute</v>
      </c>
      <c r="C96" s="82">
        <v>-342812</v>
      </c>
      <c r="D96" s="82">
        <v>-342812</v>
      </c>
      <c r="E96" s="82">
        <v>-342812</v>
      </c>
      <c r="F96" s="82">
        <v>-342812</v>
      </c>
      <c r="G96" s="82">
        <v>-342812</v>
      </c>
      <c r="H96" s="82">
        <v>-147410</v>
      </c>
    </row>
    <row r="97" spans="1:8" x14ac:dyDescent="0.2">
      <c r="A97" s="33">
        <f>+'C Liability Recon'!A98</f>
        <v>212</v>
      </c>
      <c r="B97" s="33" t="str">
        <f>+'C Liability Recon'!B98</f>
        <v>Virginia State University</v>
      </c>
      <c r="C97" s="82">
        <v>-429514</v>
      </c>
      <c r="D97" s="82">
        <v>-429514</v>
      </c>
      <c r="E97" s="82">
        <v>-429514</v>
      </c>
      <c r="F97" s="82">
        <v>-429514</v>
      </c>
      <c r="G97" s="82">
        <v>-429514</v>
      </c>
      <c r="H97" s="82">
        <v>-184695</v>
      </c>
    </row>
    <row r="98" spans="1:8" x14ac:dyDescent="0.2">
      <c r="A98" s="33">
        <f>+'C Liability Recon'!A99</f>
        <v>213</v>
      </c>
      <c r="B98" s="33" t="str">
        <f>+'C Liability Recon'!B99</f>
        <v>Norfolk State University</v>
      </c>
      <c r="C98" s="82">
        <v>-518996</v>
      </c>
      <c r="D98" s="82">
        <v>-518996</v>
      </c>
      <c r="E98" s="82">
        <v>-518996</v>
      </c>
      <c r="F98" s="82">
        <v>-518996</v>
      </c>
      <c r="G98" s="82">
        <v>-518996</v>
      </c>
      <c r="H98" s="82">
        <v>-223169</v>
      </c>
    </row>
    <row r="99" spans="1:8" x14ac:dyDescent="0.2">
      <c r="A99" s="33">
        <f>+'C Liability Recon'!A100</f>
        <v>214</v>
      </c>
      <c r="B99" s="33" t="str">
        <f>+'C Liability Recon'!B100</f>
        <v xml:space="preserve">Longwood University           </v>
      </c>
      <c r="C99" s="82">
        <v>-494713</v>
      </c>
      <c r="D99" s="82">
        <v>-494713</v>
      </c>
      <c r="E99" s="82">
        <v>-494713</v>
      </c>
      <c r="F99" s="82">
        <v>-494713</v>
      </c>
      <c r="G99" s="82">
        <v>-494713</v>
      </c>
      <c r="H99" s="82">
        <v>-212731</v>
      </c>
    </row>
    <row r="100" spans="1:8" x14ac:dyDescent="0.2">
      <c r="A100" s="33">
        <f>+'C Liability Recon'!A101</f>
        <v>215</v>
      </c>
      <c r="B100" s="33" t="str">
        <f>+'C Liability Recon'!B101</f>
        <v xml:space="preserve">University of Mary Washington </v>
      </c>
      <c r="C100" s="82">
        <v>-390011</v>
      </c>
      <c r="D100" s="82">
        <v>-390011</v>
      </c>
      <c r="E100" s="82">
        <v>-390011</v>
      </c>
      <c r="F100" s="82">
        <v>-390011</v>
      </c>
      <c r="G100" s="82">
        <v>-390011</v>
      </c>
      <c r="H100" s="82">
        <v>-167702</v>
      </c>
    </row>
    <row r="101" spans="1:8" x14ac:dyDescent="0.2">
      <c r="A101" s="33">
        <f>+'C Liability Recon'!A102</f>
        <v>216</v>
      </c>
      <c r="B101" s="33" t="str">
        <f>+'C Liability Recon'!B102</f>
        <v>James Madison University</v>
      </c>
      <c r="C101" s="82">
        <v>-1815983</v>
      </c>
      <c r="D101" s="82">
        <v>-1815983</v>
      </c>
      <c r="E101" s="82">
        <v>-1815983</v>
      </c>
      <c r="F101" s="82">
        <v>-1815983</v>
      </c>
      <c r="G101" s="82">
        <v>-1815983</v>
      </c>
      <c r="H101" s="82">
        <v>-780876</v>
      </c>
    </row>
    <row r="102" spans="1:8" x14ac:dyDescent="0.2">
      <c r="A102" s="33">
        <f>+'C Liability Recon'!A103</f>
        <v>217</v>
      </c>
      <c r="B102" s="33" t="str">
        <f>+'C Liability Recon'!B103</f>
        <v>Radford University</v>
      </c>
      <c r="C102" s="82">
        <v>-777313</v>
      </c>
      <c r="D102" s="82">
        <v>-777313</v>
      </c>
      <c r="E102" s="82">
        <v>-777313</v>
      </c>
      <c r="F102" s="82">
        <v>-777313</v>
      </c>
      <c r="G102" s="82">
        <v>-777313</v>
      </c>
      <c r="H102" s="82">
        <v>-334245</v>
      </c>
    </row>
    <row r="103" spans="1:8" x14ac:dyDescent="0.2">
      <c r="A103" s="33">
        <f>+'C Liability Recon'!A104</f>
        <v>218</v>
      </c>
      <c r="B103" s="33" t="str">
        <f>+'C Liability Recon'!B104</f>
        <v xml:space="preserve">Va Sch for Deaf/Blind         </v>
      </c>
      <c r="C103" s="82">
        <v>-106654</v>
      </c>
      <c r="D103" s="82">
        <v>-106654</v>
      </c>
      <c r="E103" s="82">
        <v>-106654</v>
      </c>
      <c r="F103" s="82">
        <v>-106654</v>
      </c>
      <c r="G103" s="82">
        <v>-106654</v>
      </c>
      <c r="H103" s="82">
        <v>-45858</v>
      </c>
    </row>
    <row r="104" spans="1:8" x14ac:dyDescent="0.2">
      <c r="A104" s="33">
        <f>+'C Liability Recon'!A105</f>
        <v>219</v>
      </c>
      <c r="B104" s="33" t="str">
        <f>+'C Liability Recon'!B105</f>
        <v>Va Sch for Deaf/Blind-Hampton</v>
      </c>
      <c r="C104" s="82">
        <v>0</v>
      </c>
      <c r="D104" s="82">
        <v>0</v>
      </c>
      <c r="E104" s="82">
        <v>0</v>
      </c>
      <c r="F104" s="82">
        <v>0</v>
      </c>
      <c r="G104" s="82">
        <v>0</v>
      </c>
      <c r="H104" s="82">
        <v>0</v>
      </c>
    </row>
    <row r="105" spans="1:8" x14ac:dyDescent="0.2">
      <c r="A105" s="33">
        <f>+'C Liability Recon'!A106</f>
        <v>220</v>
      </c>
      <c r="B105" s="33" t="str">
        <f>+'C Liability Recon'!B106</f>
        <v xml:space="preserve">Melchers-Monroe Memorials     </v>
      </c>
      <c r="C105" s="82">
        <v>0</v>
      </c>
      <c r="D105" s="82">
        <v>0</v>
      </c>
      <c r="E105" s="82">
        <v>0</v>
      </c>
      <c r="F105" s="82">
        <v>0</v>
      </c>
      <c r="G105" s="82">
        <v>0</v>
      </c>
      <c r="H105" s="82">
        <v>0</v>
      </c>
    </row>
    <row r="106" spans="1:8" x14ac:dyDescent="0.2">
      <c r="A106" s="33">
        <f>+'C Liability Recon'!A107</f>
        <v>221</v>
      </c>
      <c r="B106" s="33" t="str">
        <f>+'C Liability Recon'!B107</f>
        <v>Old Dominion University</v>
      </c>
      <c r="C106" s="82">
        <v>-1351993</v>
      </c>
      <c r="D106" s="82">
        <v>-1351993</v>
      </c>
      <c r="E106" s="82">
        <v>-1351993</v>
      </c>
      <c r="F106" s="82">
        <v>-1351993</v>
      </c>
      <c r="G106" s="82">
        <v>-1351993</v>
      </c>
      <c r="H106" s="82">
        <v>-581357</v>
      </c>
    </row>
    <row r="107" spans="1:8" x14ac:dyDescent="0.2">
      <c r="A107" s="33">
        <f>+'C Liability Recon'!A108</f>
        <v>222</v>
      </c>
      <c r="B107" s="33" t="str">
        <f>+'C Liability Recon'!B108</f>
        <v>Dept of Professional &amp; Occ Reg</v>
      </c>
      <c r="C107" s="82">
        <v>-107296</v>
      </c>
      <c r="D107" s="82">
        <v>-107296</v>
      </c>
      <c r="E107" s="82">
        <v>-107296</v>
      </c>
      <c r="F107" s="82">
        <v>-107296</v>
      </c>
      <c r="G107" s="82">
        <v>-107296</v>
      </c>
      <c r="H107" s="82">
        <v>-46136</v>
      </c>
    </row>
    <row r="108" spans="1:8" x14ac:dyDescent="0.2">
      <c r="A108" s="33">
        <f>+'C Liability Recon'!A109</f>
        <v>223</v>
      </c>
      <c r="B108" s="33" t="str">
        <f>+'C Liability Recon'!B109</f>
        <v>Dept of Health Professions</v>
      </c>
      <c r="C108" s="82">
        <v>-120009</v>
      </c>
      <c r="D108" s="82">
        <v>-120009</v>
      </c>
      <c r="E108" s="82">
        <v>-120009</v>
      </c>
      <c r="F108" s="82">
        <v>-120009</v>
      </c>
      <c r="G108" s="82">
        <v>-120009</v>
      </c>
      <c r="H108" s="82">
        <v>-51604</v>
      </c>
    </row>
    <row r="109" spans="1:8" x14ac:dyDescent="0.2">
      <c r="A109" s="33">
        <f>+'C Liability Recon'!A110</f>
        <v>226</v>
      </c>
      <c r="B109" s="33" t="str">
        <f>+'C Liability Recon'!B110</f>
        <v>Board of Accountancy</v>
      </c>
      <c r="C109" s="82">
        <v>-1378</v>
      </c>
      <c r="D109" s="82">
        <v>-1378</v>
      </c>
      <c r="E109" s="82">
        <v>-1378</v>
      </c>
      <c r="F109" s="82">
        <v>-1378</v>
      </c>
      <c r="G109" s="82">
        <v>-1378</v>
      </c>
      <c r="H109" s="82">
        <v>-590</v>
      </c>
    </row>
    <row r="110" spans="1:8" x14ac:dyDescent="0.2">
      <c r="A110" s="33">
        <f>+'C Liability Recon'!A111</f>
        <v>229</v>
      </c>
      <c r="B110" s="33" t="str">
        <f>+'C Liability Recon'!B111</f>
        <v xml:space="preserve">Coop Ext &amp; Agric Exp Station  </v>
      </c>
      <c r="C110" s="82">
        <v>-656732</v>
      </c>
      <c r="D110" s="82">
        <v>-656732</v>
      </c>
      <c r="E110" s="82">
        <v>-656732</v>
      </c>
      <c r="F110" s="82">
        <v>-656732</v>
      </c>
      <c r="G110" s="82">
        <v>-656732</v>
      </c>
      <c r="H110" s="82">
        <v>-282393</v>
      </c>
    </row>
    <row r="111" spans="1:8" x14ac:dyDescent="0.2">
      <c r="A111" s="33">
        <f>+'C Liability Recon'!A112</f>
        <v>230</v>
      </c>
      <c r="B111" s="33" t="str">
        <f>+'C Liability Recon'!B112</f>
        <v>VPI &amp; SU Research Department</v>
      </c>
      <c r="C111" s="82">
        <v>0</v>
      </c>
      <c r="D111" s="82">
        <v>0</v>
      </c>
      <c r="E111" s="82">
        <v>0</v>
      </c>
      <c r="F111" s="82">
        <v>0</v>
      </c>
      <c r="G111" s="82">
        <v>0</v>
      </c>
      <c r="H111" s="82">
        <v>0</v>
      </c>
    </row>
    <row r="112" spans="1:8" x14ac:dyDescent="0.2">
      <c r="A112" s="33">
        <f>+'C Liability Recon'!A113</f>
        <v>231</v>
      </c>
      <c r="B112" s="33" t="str">
        <f>+'C Liability Recon'!B113</f>
        <v>VPI &amp; SU Extension Department</v>
      </c>
      <c r="C112" s="82">
        <v>0</v>
      </c>
      <c r="D112" s="82">
        <v>0</v>
      </c>
      <c r="E112" s="82">
        <v>0</v>
      </c>
      <c r="F112" s="82">
        <v>0</v>
      </c>
      <c r="G112" s="82">
        <v>0</v>
      </c>
      <c r="H112" s="82">
        <v>0</v>
      </c>
    </row>
    <row r="113" spans="1:8" x14ac:dyDescent="0.2">
      <c r="A113" s="33">
        <f>+'C Liability Recon'!A114</f>
        <v>232</v>
      </c>
      <c r="B113" s="33" t="str">
        <f>+'C Liability Recon'!B114</f>
        <v>Dept of Minority Bus Enterpris</v>
      </c>
      <c r="C113" s="82">
        <v>0</v>
      </c>
      <c r="D113" s="82">
        <v>0</v>
      </c>
      <c r="E113" s="82">
        <v>0</v>
      </c>
      <c r="F113" s="82">
        <v>0</v>
      </c>
      <c r="G113" s="82">
        <v>0</v>
      </c>
      <c r="H113" s="82">
        <v>0</v>
      </c>
    </row>
    <row r="114" spans="1:8" x14ac:dyDescent="0.2">
      <c r="A114" s="33">
        <f>+'C Liability Recon'!A115</f>
        <v>233</v>
      </c>
      <c r="B114" s="33" t="str">
        <f>+'C Liability Recon'!B115</f>
        <v xml:space="preserve">Board of Bar Examiners        </v>
      </c>
      <c r="C114" s="82">
        <v>-5629</v>
      </c>
      <c r="D114" s="82">
        <v>-5629</v>
      </c>
      <c r="E114" s="82">
        <v>-5629</v>
      </c>
      <c r="F114" s="82">
        <v>-5629</v>
      </c>
      <c r="G114" s="82">
        <v>-5629</v>
      </c>
      <c r="H114" s="82">
        <v>-2422</v>
      </c>
    </row>
    <row r="115" spans="1:8" x14ac:dyDescent="0.2">
      <c r="A115" s="33">
        <f>+'C Liability Recon'!A116</f>
        <v>234</v>
      </c>
      <c r="B115" s="33" t="str">
        <f>+'C Liability Recon'!B116</f>
        <v>Cooper Ext &amp; Agric Res Service</v>
      </c>
      <c r="C115" s="82">
        <v>-51062</v>
      </c>
      <c r="D115" s="82">
        <v>-51062</v>
      </c>
      <c r="E115" s="82">
        <v>-51062</v>
      </c>
      <c r="F115" s="82">
        <v>-51062</v>
      </c>
      <c r="G115" s="82">
        <v>-51062</v>
      </c>
      <c r="H115" s="82">
        <v>-21952</v>
      </c>
    </row>
    <row r="116" spans="1:8" x14ac:dyDescent="0.2">
      <c r="A116" s="33">
        <f>+'C Liability Recon'!A117</f>
        <v>236</v>
      </c>
      <c r="B116" s="33" t="str">
        <f>+'C Liability Recon'!B117</f>
        <v>Virginia Commonwealth Univ</v>
      </c>
      <c r="C116" s="82">
        <v>-3669760</v>
      </c>
      <c r="D116" s="82">
        <v>-3669760</v>
      </c>
      <c r="E116" s="82">
        <v>-3669760</v>
      </c>
      <c r="F116" s="82">
        <v>-3669760</v>
      </c>
      <c r="G116" s="82">
        <v>-3669760</v>
      </c>
      <c r="H116" s="82">
        <v>-1578002</v>
      </c>
    </row>
    <row r="117" spans="1:8" x14ac:dyDescent="0.2">
      <c r="A117" s="33">
        <f>+'C Liability Recon'!A118</f>
        <v>238</v>
      </c>
      <c r="B117" s="33" t="str">
        <f>+'C Liability Recon'!B118</f>
        <v>Virginia Museum of Fine Arts</v>
      </c>
      <c r="C117" s="82">
        <v>-96717</v>
      </c>
      <c r="D117" s="82">
        <v>-96717</v>
      </c>
      <c r="E117" s="82">
        <v>-96717</v>
      </c>
      <c r="F117" s="82">
        <v>-96717</v>
      </c>
      <c r="G117" s="82">
        <v>-96717</v>
      </c>
      <c r="H117" s="82">
        <v>-41585</v>
      </c>
    </row>
    <row r="118" spans="1:8" x14ac:dyDescent="0.2">
      <c r="A118" s="33">
        <f>+'C Liability Recon'!A119</f>
        <v>239</v>
      </c>
      <c r="B118" s="33" t="str">
        <f>+'C Liability Recon'!B119</f>
        <v xml:space="preserve">Frontier Culture Museum of Va </v>
      </c>
      <c r="C118" s="82">
        <v>-18681</v>
      </c>
      <c r="D118" s="82">
        <v>-18681</v>
      </c>
      <c r="E118" s="82">
        <v>-18681</v>
      </c>
      <c r="F118" s="82">
        <v>-18681</v>
      </c>
      <c r="G118" s="82">
        <v>-18681</v>
      </c>
      <c r="H118" s="82">
        <v>-8031</v>
      </c>
    </row>
    <row r="119" spans="1:8" x14ac:dyDescent="0.2">
      <c r="A119" s="33">
        <f>+'C Liability Recon'!A120</f>
        <v>241</v>
      </c>
      <c r="B119" s="33" t="str">
        <f>+'C Liability Recon'!B120</f>
        <v>Richard Bland College</v>
      </c>
      <c r="C119" s="82">
        <v>-23294</v>
      </c>
      <c r="D119" s="82">
        <v>-23294</v>
      </c>
      <c r="E119" s="82">
        <v>-23294</v>
      </c>
      <c r="F119" s="82">
        <v>-23294</v>
      </c>
      <c r="G119" s="82">
        <v>-23294</v>
      </c>
      <c r="H119" s="82">
        <v>-10015</v>
      </c>
    </row>
    <row r="120" spans="1:8" x14ac:dyDescent="0.2">
      <c r="A120" s="33">
        <f>+'C Liability Recon'!A121</f>
        <v>242</v>
      </c>
      <c r="B120" s="33" t="str">
        <f>+'C Liability Recon'!B121</f>
        <v>Christopher Newport University</v>
      </c>
      <c r="C120" s="82">
        <v>-507264</v>
      </c>
      <c r="D120" s="82">
        <v>-507264</v>
      </c>
      <c r="E120" s="82">
        <v>-507264</v>
      </c>
      <c r="F120" s="82">
        <v>-507264</v>
      </c>
      <c r="G120" s="82">
        <v>-507264</v>
      </c>
      <c r="H120" s="82">
        <v>-218121</v>
      </c>
    </row>
    <row r="121" spans="1:8" x14ac:dyDescent="0.2">
      <c r="A121" s="33">
        <f>+'C Liability Recon'!A122</f>
        <v>245</v>
      </c>
      <c r="B121" s="33" t="str">
        <f>+'C Liability Recon'!B122</f>
        <v>St Council of Higher Education</v>
      </c>
      <c r="C121" s="82">
        <v>-19312</v>
      </c>
      <c r="D121" s="82">
        <v>-19312</v>
      </c>
      <c r="E121" s="82">
        <v>-19312</v>
      </c>
      <c r="F121" s="82">
        <v>-19312</v>
      </c>
      <c r="G121" s="82">
        <v>-19312</v>
      </c>
      <c r="H121" s="82">
        <v>-8303</v>
      </c>
    </row>
    <row r="122" spans="1:8" x14ac:dyDescent="0.2">
      <c r="A122" s="33">
        <f>+'C Liability Recon'!A123</f>
        <v>246</v>
      </c>
      <c r="B122" s="33" t="str">
        <f>+'C Liability Recon'!B123</f>
        <v xml:space="preserve">UVA College at Wise           </v>
      </c>
      <c r="C122" s="82">
        <v>-139</v>
      </c>
      <c r="D122" s="82">
        <v>-139</v>
      </c>
      <c r="E122" s="82">
        <v>-139</v>
      </c>
      <c r="F122" s="82">
        <v>-139</v>
      </c>
      <c r="G122" s="82">
        <v>-139</v>
      </c>
      <c r="H122" s="82">
        <v>-59</v>
      </c>
    </row>
    <row r="123" spans="1:8" x14ac:dyDescent="0.2">
      <c r="A123" s="33">
        <f>+'C Liability Recon'!A124</f>
        <v>247</v>
      </c>
      <c r="B123" s="33" t="str">
        <f>+'C Liability Recon'!B124</f>
        <v>George Mason University</v>
      </c>
      <c r="C123" s="82">
        <v>-2398548</v>
      </c>
      <c r="D123" s="82">
        <v>-2398548</v>
      </c>
      <c r="E123" s="82">
        <v>-2398548</v>
      </c>
      <c r="F123" s="82">
        <v>-2398548</v>
      </c>
      <c r="G123" s="82">
        <v>-2398548</v>
      </c>
      <c r="H123" s="82">
        <v>-1031379</v>
      </c>
    </row>
    <row r="124" spans="1:8" x14ac:dyDescent="0.2">
      <c r="A124" s="33">
        <f>+'C Liability Recon'!A125</f>
        <v>261</v>
      </c>
      <c r="B124" s="33" t="str">
        <f>+'C Liability Recon'!B125</f>
        <v>Virginia Community College Sys</v>
      </c>
      <c r="C124" s="82">
        <v>-74172</v>
      </c>
      <c r="D124" s="82">
        <v>-74172</v>
      </c>
      <c r="E124" s="82">
        <v>-74172</v>
      </c>
      <c r="F124" s="82">
        <v>-74172</v>
      </c>
      <c r="G124" s="82">
        <v>-74172</v>
      </c>
      <c r="H124" s="82">
        <v>-31892</v>
      </c>
    </row>
    <row r="125" spans="1:8" x14ac:dyDescent="0.2">
      <c r="A125" s="33">
        <f>+'C Liability Recon'!A126</f>
        <v>262</v>
      </c>
      <c r="B125" s="33" t="str">
        <f>+'C Liability Recon'!B126</f>
        <v>Dept f/Aging &amp; Rehab Services</v>
      </c>
      <c r="C125" s="82">
        <v>-534417</v>
      </c>
      <c r="D125" s="82">
        <v>-534417</v>
      </c>
      <c r="E125" s="82">
        <v>-534417</v>
      </c>
      <c r="F125" s="82">
        <v>-534417</v>
      </c>
      <c r="G125" s="82">
        <v>-534417</v>
      </c>
      <c r="H125" s="82">
        <v>-229801</v>
      </c>
    </row>
    <row r="126" spans="1:8" x14ac:dyDescent="0.2">
      <c r="A126" s="33">
        <f>+'C Liability Recon'!A127</f>
        <v>263</v>
      </c>
      <c r="B126" s="33" t="str">
        <f>+'C Liability Recon'!B127</f>
        <v>Va Rehab Center for the Blind</v>
      </c>
      <c r="C126" s="82">
        <v>-5164</v>
      </c>
      <c r="D126" s="82">
        <v>-5164</v>
      </c>
      <c r="E126" s="82">
        <v>-5164</v>
      </c>
      <c r="F126" s="82">
        <v>-5164</v>
      </c>
      <c r="G126" s="82">
        <v>-5164</v>
      </c>
      <c r="H126" s="82">
        <v>-2222</v>
      </c>
    </row>
    <row r="127" spans="1:8" x14ac:dyDescent="0.2">
      <c r="A127" s="33">
        <f>+'C Liability Recon'!A128</f>
        <v>268</v>
      </c>
      <c r="B127" s="33" t="str">
        <f>+'C Liability Recon'!B128</f>
        <v>Va Institute of Marine Science</v>
      </c>
      <c r="C127" s="82">
        <v>-189842</v>
      </c>
      <c r="D127" s="82">
        <v>-189842</v>
      </c>
      <c r="E127" s="82">
        <v>-189842</v>
      </c>
      <c r="F127" s="82">
        <v>-189842</v>
      </c>
      <c r="G127" s="82">
        <v>-189842</v>
      </c>
      <c r="H127" s="82">
        <v>-81631</v>
      </c>
    </row>
    <row r="128" spans="1:8" x14ac:dyDescent="0.2">
      <c r="A128" s="33">
        <f>+'C Liability Recon'!A129</f>
        <v>270</v>
      </c>
      <c r="B128" s="33" t="str">
        <f>+'C Liability Recon'!B129</f>
        <v>Va Community Coll Sys Utility</v>
      </c>
      <c r="C128" s="82">
        <v>0</v>
      </c>
      <c r="D128" s="82">
        <v>0</v>
      </c>
      <c r="E128" s="82">
        <v>0</v>
      </c>
      <c r="F128" s="82">
        <v>0</v>
      </c>
      <c r="G128" s="82">
        <v>0</v>
      </c>
      <c r="H128" s="82">
        <v>0</v>
      </c>
    </row>
    <row r="129" spans="1:8" x14ac:dyDescent="0.2">
      <c r="A129" s="33">
        <f>+'C Liability Recon'!A130</f>
        <v>275</v>
      </c>
      <c r="B129" s="33" t="str">
        <f>+'C Liability Recon'!B130</f>
        <v>New River Community College</v>
      </c>
      <c r="C129" s="82">
        <v>-106221</v>
      </c>
      <c r="D129" s="82">
        <v>-106221</v>
      </c>
      <c r="E129" s="82">
        <v>-106221</v>
      </c>
      <c r="F129" s="82">
        <v>-106221</v>
      </c>
      <c r="G129" s="82">
        <v>-106221</v>
      </c>
      <c r="H129" s="82">
        <v>-45673</v>
      </c>
    </row>
    <row r="130" spans="1:8" x14ac:dyDescent="0.2">
      <c r="A130" s="33">
        <f>+'C Liability Recon'!A131</f>
        <v>276</v>
      </c>
      <c r="B130" s="33" t="str">
        <f>+'C Liability Recon'!B131</f>
        <v>Southside Va Community College</v>
      </c>
      <c r="C130" s="82">
        <v>-185159</v>
      </c>
      <c r="D130" s="82">
        <v>-185159</v>
      </c>
      <c r="E130" s="82">
        <v>-185159</v>
      </c>
      <c r="F130" s="82">
        <v>-185159</v>
      </c>
      <c r="G130" s="82">
        <v>-185159</v>
      </c>
      <c r="H130" s="82">
        <v>-79617</v>
      </c>
    </row>
    <row r="131" spans="1:8" x14ac:dyDescent="0.2">
      <c r="A131" s="33">
        <f>+'C Liability Recon'!A132</f>
        <v>277</v>
      </c>
      <c r="B131" s="33" t="str">
        <f>+'C Liability Recon'!B132</f>
        <v xml:space="preserve">Paul D Camp Community College </v>
      </c>
      <c r="C131" s="82">
        <v>-41966</v>
      </c>
      <c r="D131" s="82">
        <v>-41966</v>
      </c>
      <c r="E131" s="82">
        <v>-41966</v>
      </c>
      <c r="F131" s="82">
        <v>-41966</v>
      </c>
      <c r="G131" s="82">
        <v>-41966</v>
      </c>
      <c r="H131" s="82">
        <v>-18045</v>
      </c>
    </row>
    <row r="132" spans="1:8" x14ac:dyDescent="0.2">
      <c r="A132" s="33">
        <f>+'C Liability Recon'!A133</f>
        <v>278</v>
      </c>
      <c r="B132" s="33" t="str">
        <f>+'C Liability Recon'!B133</f>
        <v>Rappahannock Community College</v>
      </c>
      <c r="C132" s="82">
        <v>-74052</v>
      </c>
      <c r="D132" s="82">
        <v>-74052</v>
      </c>
      <c r="E132" s="82">
        <v>-74052</v>
      </c>
      <c r="F132" s="82">
        <v>-74052</v>
      </c>
      <c r="G132" s="82">
        <v>-74052</v>
      </c>
      <c r="H132" s="82">
        <v>-31838</v>
      </c>
    </row>
    <row r="133" spans="1:8" x14ac:dyDescent="0.2">
      <c r="A133" s="33">
        <f>+'C Liability Recon'!A134</f>
        <v>279</v>
      </c>
      <c r="B133" s="33" t="str">
        <f>+'C Liability Recon'!B134</f>
        <v>Danville Community College</v>
      </c>
      <c r="C133" s="82">
        <v>-108157</v>
      </c>
      <c r="D133" s="82">
        <v>-108157</v>
      </c>
      <c r="E133" s="82">
        <v>-108157</v>
      </c>
      <c r="F133" s="82">
        <v>-108157</v>
      </c>
      <c r="G133" s="82">
        <v>-108157</v>
      </c>
      <c r="H133" s="82">
        <v>-46505</v>
      </c>
    </row>
    <row r="134" spans="1:8" x14ac:dyDescent="0.2">
      <c r="A134" s="33">
        <f>+'C Liability Recon'!A135</f>
        <v>280</v>
      </c>
      <c r="B134" s="33" t="str">
        <f>+'C Liability Recon'!B135</f>
        <v>Northern Va Community College</v>
      </c>
      <c r="C134" s="82">
        <v>-1246693</v>
      </c>
      <c r="D134" s="82">
        <v>-1246693</v>
      </c>
      <c r="E134" s="82">
        <v>-1246693</v>
      </c>
      <c r="F134" s="82">
        <v>-1246693</v>
      </c>
      <c r="G134" s="82">
        <v>-1246693</v>
      </c>
      <c r="H134" s="82">
        <v>-536082</v>
      </c>
    </row>
    <row r="135" spans="1:8" x14ac:dyDescent="0.2">
      <c r="A135" s="33">
        <f>+'C Liability Recon'!A136</f>
        <v>282</v>
      </c>
      <c r="B135" s="33" t="str">
        <f>+'C Liability Recon'!B136</f>
        <v>Piedmont Va Community College</v>
      </c>
      <c r="C135" s="82">
        <v>-105576</v>
      </c>
      <c r="D135" s="82">
        <v>-105576</v>
      </c>
      <c r="E135" s="82">
        <v>-105576</v>
      </c>
      <c r="F135" s="82">
        <v>-105576</v>
      </c>
      <c r="G135" s="82">
        <v>-105576</v>
      </c>
      <c r="H135" s="82">
        <v>-45396</v>
      </c>
    </row>
    <row r="136" spans="1:8" x14ac:dyDescent="0.2">
      <c r="A136" s="33">
        <f>+'C Liability Recon'!A137</f>
        <v>283</v>
      </c>
      <c r="B136" s="33" t="str">
        <f>+'C Liability Recon'!B137</f>
        <v xml:space="preserve">J Sargeant Reynolds Comm Coll </v>
      </c>
      <c r="C136" s="82">
        <v>-358856</v>
      </c>
      <c r="D136" s="82">
        <v>-358856</v>
      </c>
      <c r="E136" s="82">
        <v>-358856</v>
      </c>
      <c r="F136" s="82">
        <v>-358856</v>
      </c>
      <c r="G136" s="82">
        <v>-358856</v>
      </c>
      <c r="H136" s="82">
        <v>-154306</v>
      </c>
    </row>
    <row r="137" spans="1:8" x14ac:dyDescent="0.2">
      <c r="A137" s="33">
        <f>+'C Liability Recon'!A138</f>
        <v>284</v>
      </c>
      <c r="B137" s="33" t="str">
        <f>+'C Liability Recon'!B138</f>
        <v>Eastern Shore Community Coll</v>
      </c>
      <c r="C137" s="82">
        <v>-33039</v>
      </c>
      <c r="D137" s="82">
        <v>-33039</v>
      </c>
      <c r="E137" s="82">
        <v>-33039</v>
      </c>
      <c r="F137" s="82">
        <v>-33039</v>
      </c>
      <c r="G137" s="82">
        <v>-33039</v>
      </c>
      <c r="H137" s="82">
        <v>-14209</v>
      </c>
    </row>
    <row r="138" spans="1:8" x14ac:dyDescent="0.2">
      <c r="A138" s="33">
        <f>+'C Liability Recon'!A139</f>
        <v>285</v>
      </c>
      <c r="B138" s="33" t="str">
        <f>+'C Liability Recon'!B139</f>
        <v xml:space="preserve">Patrick Henry Comm Coll       </v>
      </c>
      <c r="C138" s="82">
        <v>-91881</v>
      </c>
      <c r="D138" s="82">
        <v>-91881</v>
      </c>
      <c r="E138" s="82">
        <v>-91881</v>
      </c>
      <c r="F138" s="82">
        <v>-91881</v>
      </c>
      <c r="G138" s="82">
        <v>-91881</v>
      </c>
      <c r="H138" s="82">
        <v>-39507</v>
      </c>
    </row>
    <row r="139" spans="1:8" x14ac:dyDescent="0.2">
      <c r="A139" s="33">
        <f>+'C Liability Recon'!A140</f>
        <v>286</v>
      </c>
      <c r="B139" s="33" t="str">
        <f>+'C Liability Recon'!B140</f>
        <v>Va Western Community College</v>
      </c>
      <c r="C139" s="82">
        <v>-200063</v>
      </c>
      <c r="D139" s="82">
        <v>-200063</v>
      </c>
      <c r="E139" s="82">
        <v>-200063</v>
      </c>
      <c r="F139" s="82">
        <v>-200063</v>
      </c>
      <c r="G139" s="82">
        <v>-200063</v>
      </c>
      <c r="H139" s="82">
        <v>-86032</v>
      </c>
    </row>
    <row r="140" spans="1:8" x14ac:dyDescent="0.2">
      <c r="A140" s="33">
        <f>+'C Liability Recon'!A141</f>
        <v>287</v>
      </c>
      <c r="B140" s="33" t="str">
        <f>+'C Liability Recon'!B141</f>
        <v xml:space="preserve">Dabney S Lancaster Comm Coll  </v>
      </c>
      <c r="C140" s="82">
        <v>-46813</v>
      </c>
      <c r="D140" s="82">
        <v>-46813</v>
      </c>
      <c r="E140" s="82">
        <v>-46813</v>
      </c>
      <c r="F140" s="82">
        <v>-46813</v>
      </c>
      <c r="G140" s="82">
        <v>-46813</v>
      </c>
      <c r="H140" s="82">
        <v>-20124</v>
      </c>
    </row>
    <row r="141" spans="1:8" x14ac:dyDescent="0.2">
      <c r="A141" s="33">
        <f>+'C Liability Recon'!A142</f>
        <v>288</v>
      </c>
      <c r="B141" s="33" t="str">
        <f>+'C Liability Recon'!B142</f>
        <v>Wytheville Community College</v>
      </c>
      <c r="C141" s="82">
        <v>-77685</v>
      </c>
      <c r="D141" s="82">
        <v>-77685</v>
      </c>
      <c r="E141" s="82">
        <v>-77685</v>
      </c>
      <c r="F141" s="82">
        <v>-77685</v>
      </c>
      <c r="G141" s="82">
        <v>-77685</v>
      </c>
      <c r="H141" s="82">
        <v>-33401</v>
      </c>
    </row>
    <row r="142" spans="1:8" x14ac:dyDescent="0.2">
      <c r="A142" s="33">
        <f>+'C Liability Recon'!A143</f>
        <v>290</v>
      </c>
      <c r="B142" s="33" t="str">
        <f>+'C Liability Recon'!B143</f>
        <v>John Tyler Community College</v>
      </c>
      <c r="C142" s="82">
        <v>-206211</v>
      </c>
      <c r="D142" s="82">
        <v>-206211</v>
      </c>
      <c r="E142" s="82">
        <v>-206211</v>
      </c>
      <c r="F142" s="82">
        <v>-206211</v>
      </c>
      <c r="G142" s="82">
        <v>-206211</v>
      </c>
      <c r="H142" s="82">
        <v>-88669</v>
      </c>
    </row>
    <row r="143" spans="1:8" x14ac:dyDescent="0.2">
      <c r="A143" s="33">
        <f>+'C Liability Recon'!A144</f>
        <v>291</v>
      </c>
      <c r="B143" s="33" t="str">
        <f>+'C Liability Recon'!B144</f>
        <v>Blue Ridge Community College</v>
      </c>
      <c r="C143" s="82">
        <v>-153130</v>
      </c>
      <c r="D143" s="82">
        <v>-153130</v>
      </c>
      <c r="E143" s="82">
        <v>-153130</v>
      </c>
      <c r="F143" s="82">
        <v>-153130</v>
      </c>
      <c r="G143" s="82">
        <v>-153130</v>
      </c>
      <c r="H143" s="82">
        <v>-65846</v>
      </c>
    </row>
    <row r="144" spans="1:8" x14ac:dyDescent="0.2">
      <c r="A144" s="33">
        <f>+'C Liability Recon'!A145</f>
        <v>292</v>
      </c>
      <c r="B144" s="33" t="str">
        <f>+'C Liability Recon'!B145</f>
        <v>Central Va Community College</v>
      </c>
      <c r="C144" s="82">
        <v>-108654</v>
      </c>
      <c r="D144" s="82">
        <v>-108654</v>
      </c>
      <c r="E144" s="82">
        <v>-108654</v>
      </c>
      <c r="F144" s="82">
        <v>-108654</v>
      </c>
      <c r="G144" s="82">
        <v>-108654</v>
      </c>
      <c r="H144" s="82">
        <v>-46723</v>
      </c>
    </row>
    <row r="145" spans="1:8" x14ac:dyDescent="0.2">
      <c r="A145" s="33">
        <f>+'C Liability Recon'!A146</f>
        <v>293</v>
      </c>
      <c r="B145" s="33" t="str">
        <f>+'C Liability Recon'!B146</f>
        <v>Thomas Nelson Comm College</v>
      </c>
      <c r="C145" s="82">
        <v>-218799</v>
      </c>
      <c r="D145" s="82">
        <v>-218799</v>
      </c>
      <c r="E145" s="82">
        <v>-218799</v>
      </c>
      <c r="F145" s="82">
        <v>-218799</v>
      </c>
      <c r="G145" s="82">
        <v>-218799</v>
      </c>
      <c r="H145" s="82">
        <v>-94084</v>
      </c>
    </row>
    <row r="146" spans="1:8" x14ac:dyDescent="0.2">
      <c r="A146" s="33">
        <f>+'C Liability Recon'!A147</f>
        <v>294</v>
      </c>
      <c r="B146" s="33" t="str">
        <f>+'C Liability Recon'!B147</f>
        <v>Southwest Virginia Comm Coll</v>
      </c>
      <c r="C146" s="82">
        <v>-71538</v>
      </c>
      <c r="D146" s="82">
        <v>-71538</v>
      </c>
      <c r="E146" s="82">
        <v>-71538</v>
      </c>
      <c r="F146" s="82">
        <v>-71538</v>
      </c>
      <c r="G146" s="82">
        <v>-71538</v>
      </c>
      <c r="H146" s="82">
        <v>-30766</v>
      </c>
    </row>
    <row r="147" spans="1:8" x14ac:dyDescent="0.2">
      <c r="A147" s="33">
        <f>+'C Liability Recon'!A148</f>
        <v>295</v>
      </c>
      <c r="B147" s="33" t="str">
        <f>+'C Liability Recon'!B148</f>
        <v xml:space="preserve">Tidewater Community College   </v>
      </c>
      <c r="C147" s="82">
        <v>-632006</v>
      </c>
      <c r="D147" s="82">
        <v>-632006</v>
      </c>
      <c r="E147" s="82">
        <v>-632006</v>
      </c>
      <c r="F147" s="82">
        <v>-632006</v>
      </c>
      <c r="G147" s="82">
        <v>-632006</v>
      </c>
      <c r="H147" s="82">
        <v>-271761</v>
      </c>
    </row>
    <row r="148" spans="1:8" x14ac:dyDescent="0.2">
      <c r="A148" s="33">
        <f>+'C Liability Recon'!A149</f>
        <v>296</v>
      </c>
      <c r="B148" s="33" t="str">
        <f>+'C Liability Recon'!B149</f>
        <v>VA Highlands Community College</v>
      </c>
      <c r="C148" s="82">
        <v>-67236</v>
      </c>
      <c r="D148" s="82">
        <v>-67236</v>
      </c>
      <c r="E148" s="82">
        <v>-67236</v>
      </c>
      <c r="F148" s="82">
        <v>-67236</v>
      </c>
      <c r="G148" s="82">
        <v>-67236</v>
      </c>
      <c r="H148" s="82">
        <v>-28909</v>
      </c>
    </row>
    <row r="149" spans="1:8" x14ac:dyDescent="0.2">
      <c r="A149" s="33">
        <f>+'C Liability Recon'!A150</f>
        <v>297</v>
      </c>
      <c r="B149" s="33" t="str">
        <f>+'C Liability Recon'!B150</f>
        <v>Germanna Community College</v>
      </c>
      <c r="C149" s="82">
        <v>-125128</v>
      </c>
      <c r="D149" s="82">
        <v>-125128</v>
      </c>
      <c r="E149" s="82">
        <v>-125128</v>
      </c>
      <c r="F149" s="82">
        <v>-125128</v>
      </c>
      <c r="G149" s="82">
        <v>-125128</v>
      </c>
      <c r="H149" s="82">
        <v>-53807</v>
      </c>
    </row>
    <row r="150" spans="1:8" x14ac:dyDescent="0.2">
      <c r="A150" s="33">
        <f>+'C Liability Recon'!A151</f>
        <v>298</v>
      </c>
      <c r="B150" s="33" t="str">
        <f>+'C Liability Recon'!B151</f>
        <v>Lord Fairfax Community College</v>
      </c>
      <c r="C150" s="82">
        <v>-154059</v>
      </c>
      <c r="D150" s="82">
        <v>-154059</v>
      </c>
      <c r="E150" s="82">
        <v>-154059</v>
      </c>
      <c r="F150" s="82">
        <v>-154059</v>
      </c>
      <c r="G150" s="82">
        <v>-154059</v>
      </c>
      <c r="H150" s="82">
        <v>-66244</v>
      </c>
    </row>
    <row r="151" spans="1:8" x14ac:dyDescent="0.2">
      <c r="A151" s="33">
        <f>+'C Liability Recon'!A152</f>
        <v>299</v>
      </c>
      <c r="B151" s="33" t="str">
        <f>+'C Liability Recon'!B152</f>
        <v>Mountain Empire Community Coll</v>
      </c>
      <c r="C151" s="82">
        <v>-91495</v>
      </c>
      <c r="D151" s="82">
        <v>-91495</v>
      </c>
      <c r="E151" s="82">
        <v>-91495</v>
      </c>
      <c r="F151" s="82">
        <v>-91495</v>
      </c>
      <c r="G151" s="82">
        <v>-91495</v>
      </c>
      <c r="H151" s="82">
        <v>-39346</v>
      </c>
    </row>
    <row r="152" spans="1:8" x14ac:dyDescent="0.2">
      <c r="A152" s="33">
        <f>+'C Liability Recon'!A153</f>
        <v>301</v>
      </c>
      <c r="B152" s="33" t="str">
        <f>+'C Liability Recon'!B153</f>
        <v>Dept of Agri &amp; Cons Services</v>
      </c>
      <c r="C152" s="82">
        <v>-302951</v>
      </c>
      <c r="D152" s="82">
        <v>-302951</v>
      </c>
      <c r="E152" s="82">
        <v>-302951</v>
      </c>
      <c r="F152" s="82">
        <v>-302951</v>
      </c>
      <c r="G152" s="82">
        <v>-302951</v>
      </c>
      <c r="H152" s="82">
        <v>-130270</v>
      </c>
    </row>
    <row r="153" spans="1:8" x14ac:dyDescent="0.2">
      <c r="A153" s="33">
        <f>+'C Liability Recon'!A154</f>
        <v>305</v>
      </c>
      <c r="B153" s="33" t="str">
        <f>+'C Liability Recon'!B154</f>
        <v>State Milk Commission</v>
      </c>
      <c r="C153" s="82">
        <v>0</v>
      </c>
      <c r="D153" s="82">
        <v>0</v>
      </c>
      <c r="E153" s="82">
        <v>0</v>
      </c>
      <c r="F153" s="82">
        <v>0</v>
      </c>
      <c r="G153" s="82">
        <v>0</v>
      </c>
      <c r="H153" s="82">
        <v>0</v>
      </c>
    </row>
    <row r="154" spans="1:8" x14ac:dyDescent="0.2">
      <c r="A154" s="33">
        <f>+'C Liability Recon'!A155</f>
        <v>310</v>
      </c>
      <c r="B154" s="33" t="str">
        <f>+'C Liability Recon'!B155</f>
        <v>Va Economic Dev Partnership</v>
      </c>
      <c r="C154" s="82">
        <v>-53955</v>
      </c>
      <c r="D154" s="82">
        <v>-53955</v>
      </c>
      <c r="E154" s="82">
        <v>-53955</v>
      </c>
      <c r="F154" s="82">
        <v>-53955</v>
      </c>
      <c r="G154" s="82">
        <v>-53955</v>
      </c>
      <c r="H154" s="82">
        <v>-23199</v>
      </c>
    </row>
    <row r="155" spans="1:8" x14ac:dyDescent="0.2">
      <c r="A155" s="33">
        <f>+'C Liability Recon'!A156</f>
        <v>311</v>
      </c>
      <c r="B155" s="33" t="str">
        <f>+'C Liability Recon'!B156</f>
        <v>Va National Defense Industrial</v>
      </c>
      <c r="C155" s="82">
        <v>0</v>
      </c>
      <c r="D155" s="82">
        <v>0</v>
      </c>
      <c r="E155" s="82">
        <v>0</v>
      </c>
      <c r="F155" s="82">
        <v>0</v>
      </c>
      <c r="G155" s="82">
        <v>0</v>
      </c>
      <c r="H155" s="82">
        <v>0</v>
      </c>
    </row>
    <row r="156" spans="1:8" x14ac:dyDescent="0.2">
      <c r="A156" s="33">
        <f>+'C Liability Recon'!A157</f>
        <v>319</v>
      </c>
      <c r="B156" s="33" t="str">
        <f>+'C Liability Recon'!B157</f>
        <v xml:space="preserve">Chippokes Plantation Farm Fd  </v>
      </c>
      <c r="C156" s="82">
        <v>0</v>
      </c>
      <c r="D156" s="82">
        <v>0</v>
      </c>
      <c r="E156" s="82">
        <v>0</v>
      </c>
      <c r="F156" s="82">
        <v>0</v>
      </c>
      <c r="G156" s="82">
        <v>0</v>
      </c>
      <c r="H156" s="82">
        <v>0</v>
      </c>
    </row>
    <row r="157" spans="1:8" x14ac:dyDescent="0.2">
      <c r="A157" s="33">
        <f>+'C Liability Recon'!A158</f>
        <v>320</v>
      </c>
      <c r="B157" s="33" t="str">
        <f>+'C Liability Recon'!B158</f>
        <v xml:space="preserve">Virginia Tourism Authority    </v>
      </c>
      <c r="C157" s="82">
        <v>-45006</v>
      </c>
      <c r="D157" s="82">
        <v>-45006</v>
      </c>
      <c r="E157" s="82">
        <v>-45006</v>
      </c>
      <c r="F157" s="82">
        <v>-45006</v>
      </c>
      <c r="G157" s="82">
        <v>-45006</v>
      </c>
      <c r="H157" s="82">
        <v>-19352</v>
      </c>
    </row>
    <row r="158" spans="1:8" x14ac:dyDescent="0.2">
      <c r="A158" s="33">
        <f>+'C Liability Recon'!A159</f>
        <v>325</v>
      </c>
      <c r="B158" s="33" t="str">
        <f>+'C Liability Recon'!B159</f>
        <v>Dept of Business Assistance</v>
      </c>
      <c r="C158" s="82">
        <v>0</v>
      </c>
      <c r="D158" s="82">
        <v>0</v>
      </c>
      <c r="E158" s="82">
        <v>0</v>
      </c>
      <c r="F158" s="82">
        <v>0</v>
      </c>
      <c r="G158" s="82">
        <v>0</v>
      </c>
      <c r="H158" s="82">
        <v>0</v>
      </c>
    </row>
    <row r="159" spans="1:8" x14ac:dyDescent="0.2">
      <c r="A159" s="33">
        <f>+'C Liability Recon'!A160</f>
        <v>326</v>
      </c>
      <c r="B159" s="33" t="str">
        <f>+'C Liability Recon'!B160</f>
        <v xml:space="preserve">Off of Workforce Development  </v>
      </c>
      <c r="C159" s="82">
        <v>0</v>
      </c>
      <c r="D159" s="82">
        <v>0</v>
      </c>
      <c r="E159" s="82">
        <v>0</v>
      </c>
      <c r="F159" s="82">
        <v>0</v>
      </c>
      <c r="G159" s="82">
        <v>0</v>
      </c>
      <c r="H159" s="82">
        <v>0</v>
      </c>
    </row>
    <row r="160" spans="1:8" x14ac:dyDescent="0.2">
      <c r="A160" s="33">
        <f>+'C Liability Recon'!A161</f>
        <v>330</v>
      </c>
      <c r="B160" s="33" t="str">
        <f>+'C Liability Recon'!B161</f>
        <v>Virginia-Israel Advisory Board</v>
      </c>
      <c r="C160" s="82">
        <v>-727</v>
      </c>
      <c r="D160" s="82">
        <v>-727</v>
      </c>
      <c r="E160" s="82">
        <v>-727</v>
      </c>
      <c r="F160" s="82">
        <v>-727</v>
      </c>
      <c r="G160" s="82">
        <v>-727</v>
      </c>
      <c r="H160" s="82">
        <v>-312</v>
      </c>
    </row>
    <row r="161" spans="1:8" x14ac:dyDescent="0.2">
      <c r="A161" s="33">
        <f>+'C Liability Recon'!A162</f>
        <v>350</v>
      </c>
      <c r="B161" s="33" t="str">
        <f>+'C Liability Recon'!B162</f>
        <v>Dept Small Bus/Supplier Div</v>
      </c>
      <c r="C161" s="82">
        <v>-12457</v>
      </c>
      <c r="D161" s="82">
        <v>-12457</v>
      </c>
      <c r="E161" s="82">
        <v>-12457</v>
      </c>
      <c r="F161" s="82">
        <v>-12457</v>
      </c>
      <c r="G161" s="82">
        <v>-12457</v>
      </c>
      <c r="H161" s="82">
        <v>-5357</v>
      </c>
    </row>
    <row r="162" spans="1:8" x14ac:dyDescent="0.2">
      <c r="A162" s="33">
        <f>+'C Liability Recon'!A163</f>
        <v>360</v>
      </c>
      <c r="B162" s="33" t="str">
        <f>+'C Liability Recon'!B163</f>
        <v>Fort Monroe Authority</v>
      </c>
      <c r="C162" s="82">
        <v>-13485</v>
      </c>
      <c r="D162" s="82">
        <v>-13485</v>
      </c>
      <c r="E162" s="82">
        <v>-13485</v>
      </c>
      <c r="F162" s="82">
        <v>-13485</v>
      </c>
      <c r="G162" s="82">
        <v>-13485</v>
      </c>
      <c r="H162" s="82">
        <v>-5802</v>
      </c>
    </row>
    <row r="163" spans="1:8" x14ac:dyDescent="0.2">
      <c r="A163" s="33">
        <f>+'C Liability Recon'!A164</f>
        <v>400</v>
      </c>
      <c r="B163" s="33" t="str">
        <f>+'C Liability Recon'!B164</f>
        <v>Jamestown-Yorktown Commemor</v>
      </c>
      <c r="C163" s="82">
        <v>5756</v>
      </c>
      <c r="D163" s="82">
        <v>5756</v>
      </c>
      <c r="E163" s="82">
        <v>5756</v>
      </c>
      <c r="F163" s="82">
        <v>5756</v>
      </c>
      <c r="G163" s="82">
        <v>5756</v>
      </c>
      <c r="H163" s="82">
        <v>2479</v>
      </c>
    </row>
    <row r="164" spans="1:8" x14ac:dyDescent="0.2">
      <c r="A164" s="33">
        <f>+'C Liability Recon'!A165</f>
        <v>402</v>
      </c>
      <c r="B164" s="33" t="str">
        <f>+'C Liability Recon'!B165</f>
        <v>Marine Resources Commission</v>
      </c>
      <c r="C164" s="82">
        <v>-113049</v>
      </c>
      <c r="D164" s="82">
        <v>-113049</v>
      </c>
      <c r="E164" s="82">
        <v>-113049</v>
      </c>
      <c r="F164" s="82">
        <v>-113049</v>
      </c>
      <c r="G164" s="82">
        <v>-113049</v>
      </c>
      <c r="H164" s="82">
        <v>-48612</v>
      </c>
    </row>
    <row r="165" spans="1:8" x14ac:dyDescent="0.2">
      <c r="A165" s="33">
        <f>+'C Liability Recon'!A166</f>
        <v>403</v>
      </c>
      <c r="B165" s="33" t="str">
        <f>+'C Liability Recon'!B166</f>
        <v>Dept Game and Inland Fisheries</v>
      </c>
      <c r="C165" s="82">
        <v>-282998</v>
      </c>
      <c r="D165" s="82">
        <v>-282998</v>
      </c>
      <c r="E165" s="82">
        <v>-282998</v>
      </c>
      <c r="F165" s="82">
        <v>-282998</v>
      </c>
      <c r="G165" s="82">
        <v>-282998</v>
      </c>
      <c r="H165" s="82">
        <v>-121690</v>
      </c>
    </row>
    <row r="166" spans="1:8" x14ac:dyDescent="0.2">
      <c r="A166" s="33">
        <f>+'C Liability Recon'!A167</f>
        <v>405</v>
      </c>
      <c r="B166" s="33" t="str">
        <f>+'C Liability Recon'!B167</f>
        <v>Virginia Racing Commission</v>
      </c>
      <c r="C166" s="82">
        <v>-3057</v>
      </c>
      <c r="D166" s="82">
        <v>-3057</v>
      </c>
      <c r="E166" s="82">
        <v>-3057</v>
      </c>
      <c r="F166" s="82">
        <v>-3057</v>
      </c>
      <c r="G166" s="82">
        <v>-3057</v>
      </c>
      <c r="H166" s="82">
        <v>-1315</v>
      </c>
    </row>
    <row r="167" spans="1:8" x14ac:dyDescent="0.2">
      <c r="A167" s="33">
        <f>+'C Liability Recon'!A168</f>
        <v>407</v>
      </c>
      <c r="B167" s="33" t="str">
        <f>+'C Liability Recon'!B168</f>
        <v>Virginia Port Authority</v>
      </c>
      <c r="C167" s="82">
        <v>-5961</v>
      </c>
      <c r="D167" s="82">
        <v>-5961</v>
      </c>
      <c r="E167" s="82">
        <v>-5961</v>
      </c>
      <c r="F167" s="82">
        <v>-5961</v>
      </c>
      <c r="G167" s="82">
        <v>-5961</v>
      </c>
      <c r="H167" s="82">
        <v>-2566</v>
      </c>
    </row>
    <row r="168" spans="1:8" x14ac:dyDescent="0.2">
      <c r="A168" s="33">
        <f>+'C Liability Recon'!A169</f>
        <v>408</v>
      </c>
      <c r="B168" s="33" t="str">
        <f>+'C Liability Recon'!B169</f>
        <v>Chesapeake Bay Local Asst Dept</v>
      </c>
      <c r="C168" s="82">
        <v>0</v>
      </c>
      <c r="D168" s="82">
        <v>0</v>
      </c>
      <c r="E168" s="82">
        <v>0</v>
      </c>
      <c r="F168" s="82">
        <v>0</v>
      </c>
      <c r="G168" s="82">
        <v>0</v>
      </c>
      <c r="H168" s="82">
        <v>0</v>
      </c>
    </row>
    <row r="169" spans="1:8" x14ac:dyDescent="0.2">
      <c r="A169" s="33">
        <f>+'C Liability Recon'!A170</f>
        <v>409</v>
      </c>
      <c r="B169" s="33" t="str">
        <f>+'C Liability Recon'!B170</f>
        <v xml:space="preserve">Dept Mines Minerals &amp; Energy  </v>
      </c>
      <c r="C169" s="82">
        <v>-151553</v>
      </c>
      <c r="D169" s="82">
        <v>-151553</v>
      </c>
      <c r="E169" s="82">
        <v>-151553</v>
      </c>
      <c r="F169" s="82">
        <v>-151553</v>
      </c>
      <c r="G169" s="82">
        <v>-151553</v>
      </c>
      <c r="H169" s="82">
        <v>-65169</v>
      </c>
    </row>
    <row r="170" spans="1:8" x14ac:dyDescent="0.2">
      <c r="A170" s="33">
        <f>+'C Liability Recon'!A171</f>
        <v>411</v>
      </c>
      <c r="B170" s="33" t="str">
        <f>+'C Liability Recon'!B171</f>
        <v xml:space="preserve">Dept of Forestry              </v>
      </c>
      <c r="C170" s="82">
        <v>-170287</v>
      </c>
      <c r="D170" s="82">
        <v>-170287</v>
      </c>
      <c r="E170" s="82">
        <v>-170287</v>
      </c>
      <c r="F170" s="82">
        <v>-170287</v>
      </c>
      <c r="G170" s="82">
        <v>-170287</v>
      </c>
      <c r="H170" s="82">
        <v>-73224</v>
      </c>
    </row>
    <row r="171" spans="1:8" x14ac:dyDescent="0.2">
      <c r="A171" s="33">
        <f>+'C Liability Recon'!A172</f>
        <v>413</v>
      </c>
      <c r="B171" s="33" t="str">
        <f>+'C Liability Recon'!B172</f>
        <v>Comm on Va Alcohol Saf Act Pro</v>
      </c>
      <c r="C171" s="82">
        <v>-4415</v>
      </c>
      <c r="D171" s="82">
        <v>-4415</v>
      </c>
      <c r="E171" s="82">
        <v>-4415</v>
      </c>
      <c r="F171" s="82">
        <v>-4415</v>
      </c>
      <c r="G171" s="82">
        <v>-4415</v>
      </c>
      <c r="H171" s="82">
        <v>-1901</v>
      </c>
    </row>
    <row r="172" spans="1:8" x14ac:dyDescent="0.2">
      <c r="A172" s="33">
        <f>+'C Liability Recon'!A173</f>
        <v>417</v>
      </c>
      <c r="B172" s="33" t="str">
        <f>+'C Liability Recon'!B173</f>
        <v xml:space="preserve">Gunston Hall                  </v>
      </c>
      <c r="C172" s="82">
        <v>-3924</v>
      </c>
      <c r="D172" s="82">
        <v>-3924</v>
      </c>
      <c r="E172" s="82">
        <v>-3924</v>
      </c>
      <c r="F172" s="82">
        <v>-3924</v>
      </c>
      <c r="G172" s="82">
        <v>-3924</v>
      </c>
      <c r="H172" s="82">
        <v>-1686</v>
      </c>
    </row>
    <row r="173" spans="1:8" x14ac:dyDescent="0.2">
      <c r="A173" s="33">
        <f>+'C Liability Recon'!A174</f>
        <v>423</v>
      </c>
      <c r="B173" s="33" t="str">
        <f>+'C Liability Recon'!B174</f>
        <v>Dept of Historic Resources</v>
      </c>
      <c r="C173" s="82">
        <v>-24511</v>
      </c>
      <c r="D173" s="82">
        <v>-24511</v>
      </c>
      <c r="E173" s="82">
        <v>-24511</v>
      </c>
      <c r="F173" s="82">
        <v>-24511</v>
      </c>
      <c r="G173" s="82">
        <v>-24511</v>
      </c>
      <c r="H173" s="82">
        <v>-10537</v>
      </c>
    </row>
    <row r="174" spans="1:8" x14ac:dyDescent="0.2">
      <c r="A174" s="33">
        <f>+'C Liability Recon'!A175</f>
        <v>425</v>
      </c>
      <c r="B174" s="33" t="str">
        <f>+'C Liability Recon'!B175</f>
        <v>Jamestown-Yorktown Foundation</v>
      </c>
      <c r="C174" s="82">
        <v>-60091</v>
      </c>
      <c r="D174" s="82">
        <v>-60091</v>
      </c>
      <c r="E174" s="82">
        <v>-60091</v>
      </c>
      <c r="F174" s="82">
        <v>-60091</v>
      </c>
      <c r="G174" s="82">
        <v>-60091</v>
      </c>
      <c r="H174" s="82">
        <v>-25838</v>
      </c>
    </row>
    <row r="175" spans="1:8" x14ac:dyDescent="0.2">
      <c r="A175" s="33">
        <f>+'C Liability Recon'!A176</f>
        <v>440</v>
      </c>
      <c r="B175" s="33" t="str">
        <f>+'C Liability Recon'!B176</f>
        <v>Dept of Environmental Quality</v>
      </c>
      <c r="C175" s="82">
        <v>-586195</v>
      </c>
      <c r="D175" s="82">
        <v>-586195</v>
      </c>
      <c r="E175" s="82">
        <v>-586195</v>
      </c>
      <c r="F175" s="82">
        <v>-586195</v>
      </c>
      <c r="G175" s="82">
        <v>-586195</v>
      </c>
      <c r="H175" s="82">
        <v>-252067</v>
      </c>
    </row>
    <row r="176" spans="1:8" x14ac:dyDescent="0.2">
      <c r="A176" s="33">
        <f>+'C Liability Recon'!A177</f>
        <v>450</v>
      </c>
      <c r="B176" s="33" t="str">
        <f>+'C Liability Recon'!B177</f>
        <v>Gov Adv Cncl Self-Det &amp; Fed</v>
      </c>
      <c r="C176" s="82">
        <v>0</v>
      </c>
      <c r="D176" s="82">
        <v>0</v>
      </c>
      <c r="E176" s="82">
        <v>0</v>
      </c>
      <c r="F176" s="82">
        <v>0</v>
      </c>
      <c r="G176" s="82">
        <v>0</v>
      </c>
      <c r="H176" s="82">
        <v>0</v>
      </c>
    </row>
    <row r="177" spans="1:8" x14ac:dyDescent="0.2">
      <c r="A177" s="33">
        <f>+'C Liability Recon'!A178</f>
        <v>451</v>
      </c>
      <c r="B177" s="33" t="str">
        <f>+'C Liability Recon'!B178</f>
        <v xml:space="preserve">Govs Comm On Comp &amp; Equit Tax </v>
      </c>
      <c r="C177" s="82">
        <v>0</v>
      </c>
      <c r="D177" s="82">
        <v>0</v>
      </c>
      <c r="E177" s="82">
        <v>0</v>
      </c>
      <c r="F177" s="82">
        <v>0</v>
      </c>
      <c r="G177" s="82">
        <v>0</v>
      </c>
      <c r="H177" s="82">
        <v>0</v>
      </c>
    </row>
    <row r="178" spans="1:8" x14ac:dyDescent="0.2">
      <c r="A178" s="33">
        <f>+'C Liability Recon'!A179</f>
        <v>452</v>
      </c>
      <c r="B178" s="33" t="str">
        <f>+'C Liability Recon'!B179</f>
        <v xml:space="preserve">Govs Comm On Env Stewardship  </v>
      </c>
      <c r="C178" s="82">
        <v>0</v>
      </c>
      <c r="D178" s="82">
        <v>0</v>
      </c>
      <c r="E178" s="82">
        <v>0</v>
      </c>
      <c r="F178" s="82">
        <v>0</v>
      </c>
      <c r="G178" s="82">
        <v>0</v>
      </c>
      <c r="H178" s="82">
        <v>0</v>
      </c>
    </row>
    <row r="179" spans="1:8" x14ac:dyDescent="0.2">
      <c r="A179" s="33">
        <f>+'C Liability Recon'!A180</f>
        <v>453</v>
      </c>
      <c r="B179" s="33" t="str">
        <f>+'C Liability Recon'!B180</f>
        <v xml:space="preserve">Govs Comm on Phy Fitness &amp; Sp </v>
      </c>
      <c r="C179" s="82">
        <v>0</v>
      </c>
      <c r="D179" s="82">
        <v>0</v>
      </c>
      <c r="E179" s="82">
        <v>0</v>
      </c>
      <c r="F179" s="82">
        <v>0</v>
      </c>
      <c r="G179" s="82">
        <v>0</v>
      </c>
      <c r="H179" s="82">
        <v>0</v>
      </c>
    </row>
    <row r="180" spans="1:8" x14ac:dyDescent="0.2">
      <c r="A180" s="33">
        <f>+'C Liability Recon'!A181</f>
        <v>454</v>
      </c>
      <c r="B180" s="33" t="str">
        <f>+'C Liability Recon'!B181</f>
        <v>Secretary of Veterans Affairs and Homeland Security</v>
      </c>
      <c r="C180" s="82">
        <v>-1452</v>
      </c>
      <c r="D180" s="82">
        <v>-1452</v>
      </c>
      <c r="E180" s="82">
        <v>-1452</v>
      </c>
      <c r="F180" s="82">
        <v>-1452</v>
      </c>
      <c r="G180" s="82">
        <v>-1452</v>
      </c>
      <c r="H180" s="82">
        <v>-621</v>
      </c>
    </row>
    <row r="181" spans="1:8" x14ac:dyDescent="0.2">
      <c r="A181" s="33">
        <f>+'C Liability Recon'!A182</f>
        <v>501</v>
      </c>
      <c r="B181" s="33" t="str">
        <f>+'C Liability Recon'!B182</f>
        <v>Dept of Transportation</v>
      </c>
      <c r="C181" s="82">
        <v>-4743130</v>
      </c>
      <c r="D181" s="82">
        <v>-4743130</v>
      </c>
      <c r="E181" s="82">
        <v>-4743130</v>
      </c>
      <c r="F181" s="82">
        <v>-4743130</v>
      </c>
      <c r="G181" s="82">
        <v>-4743131</v>
      </c>
      <c r="H181" s="82">
        <v>-2039542</v>
      </c>
    </row>
    <row r="182" spans="1:8" x14ac:dyDescent="0.2">
      <c r="A182" s="33">
        <f>+'C Liability Recon'!A183</f>
        <v>502</v>
      </c>
      <c r="B182" s="33" t="str">
        <f>+'C Liability Recon'!B183</f>
        <v>Central Garage</v>
      </c>
      <c r="C182" s="82">
        <v>0</v>
      </c>
      <c r="D182" s="82">
        <v>0</v>
      </c>
      <c r="E182" s="82">
        <v>0</v>
      </c>
      <c r="F182" s="82">
        <v>0</v>
      </c>
      <c r="G182" s="82">
        <v>0</v>
      </c>
      <c r="H182" s="82">
        <v>0</v>
      </c>
    </row>
    <row r="183" spans="1:8" x14ac:dyDescent="0.2">
      <c r="A183" s="33">
        <f>+'C Liability Recon'!A184</f>
        <v>505</v>
      </c>
      <c r="B183" s="33" t="str">
        <f>+'C Liability Recon'!B184</f>
        <v>Dept of Rail &amp; Public Trans</v>
      </c>
      <c r="C183" s="82">
        <v>-14931</v>
      </c>
      <c r="D183" s="82">
        <v>-14931</v>
      </c>
      <c r="E183" s="82">
        <v>-14931</v>
      </c>
      <c r="F183" s="82">
        <v>-14931</v>
      </c>
      <c r="G183" s="82">
        <v>-14931</v>
      </c>
      <c r="H183" s="82">
        <v>-6418</v>
      </c>
    </row>
    <row r="184" spans="1:8" x14ac:dyDescent="0.2">
      <c r="A184" s="33">
        <f>+'C Liability Recon'!A185</f>
        <v>506</v>
      </c>
      <c r="B184" s="33" t="str">
        <f>+'C Liability Recon'!B185</f>
        <v>Motor Vehicle Dealer Board</v>
      </c>
      <c r="C184" s="82">
        <v>-9660</v>
      </c>
      <c r="D184" s="82">
        <v>-9660</v>
      </c>
      <c r="E184" s="82">
        <v>-9660</v>
      </c>
      <c r="F184" s="82">
        <v>-9660</v>
      </c>
      <c r="G184" s="82">
        <v>-9660</v>
      </c>
      <c r="H184" s="82">
        <v>-4155</v>
      </c>
    </row>
    <row r="185" spans="1:8" x14ac:dyDescent="0.2">
      <c r="A185" s="33">
        <f>+'C Liability Recon'!A186</f>
        <v>507</v>
      </c>
      <c r="B185" s="33" t="str">
        <f>+'C Liability Recon'!B186</f>
        <v>BRD Towing and Recovery Operator</v>
      </c>
      <c r="C185" s="82">
        <v>0</v>
      </c>
      <c r="D185" s="82">
        <v>0</v>
      </c>
      <c r="E185" s="82">
        <v>0</v>
      </c>
      <c r="F185" s="82">
        <v>0</v>
      </c>
      <c r="G185" s="82">
        <v>0</v>
      </c>
      <c r="H185" s="82">
        <v>0</v>
      </c>
    </row>
    <row r="186" spans="1:8" x14ac:dyDescent="0.2">
      <c r="A186" s="33">
        <f>+'C Liability Recon'!A187</f>
        <v>601</v>
      </c>
      <c r="B186" s="33" t="str">
        <f>+'C Liability Recon'!B187</f>
        <v>Dept of Health</v>
      </c>
      <c r="C186" s="82">
        <v>-2187961</v>
      </c>
      <c r="D186" s="82">
        <v>-2187961</v>
      </c>
      <c r="E186" s="82">
        <v>-2187961</v>
      </c>
      <c r="F186" s="82">
        <v>-2187961</v>
      </c>
      <c r="G186" s="82">
        <v>-2187961</v>
      </c>
      <c r="H186" s="82">
        <v>-940819</v>
      </c>
    </row>
    <row r="187" spans="1:8" x14ac:dyDescent="0.2">
      <c r="A187" s="33">
        <f>+'C Liability Recon'!A188</f>
        <v>602</v>
      </c>
      <c r="B187" s="33" t="str">
        <f>+'C Liability Recon'!B188</f>
        <v>Dept of Medical Asst Services</v>
      </c>
      <c r="C187" s="82">
        <v>-227045</v>
      </c>
      <c r="D187" s="82">
        <v>-227045</v>
      </c>
      <c r="E187" s="82">
        <v>-227045</v>
      </c>
      <c r="F187" s="82">
        <v>-227045</v>
      </c>
      <c r="G187" s="82">
        <v>-227045</v>
      </c>
      <c r="H187" s="82">
        <v>-97625</v>
      </c>
    </row>
    <row r="188" spans="1:8" x14ac:dyDescent="0.2">
      <c r="A188" s="33">
        <f>+'C Liability Recon'!A189</f>
        <v>606</v>
      </c>
      <c r="B188" s="33" t="str">
        <f>+'C Liability Recon'!B189</f>
        <v>Va Bd for People With Disabil</v>
      </c>
      <c r="C188" s="82">
        <v>-8992</v>
      </c>
      <c r="D188" s="82">
        <v>-8992</v>
      </c>
      <c r="E188" s="82">
        <v>-8992</v>
      </c>
      <c r="F188" s="82">
        <v>-8992</v>
      </c>
      <c r="G188" s="82">
        <v>-8992</v>
      </c>
      <c r="H188" s="82">
        <v>-3867</v>
      </c>
    </row>
    <row r="189" spans="1:8" x14ac:dyDescent="0.2">
      <c r="A189" s="33">
        <f>+'C Liability Recon'!A190</f>
        <v>701</v>
      </c>
      <c r="B189" s="33" t="str">
        <f>+'C Liability Recon'!B190</f>
        <v>Dept of Corrections</v>
      </c>
      <c r="C189" s="82">
        <v>-182109</v>
      </c>
      <c r="D189" s="82">
        <v>-182109</v>
      </c>
      <c r="E189" s="82">
        <v>-182109</v>
      </c>
      <c r="F189" s="82">
        <v>-182109</v>
      </c>
      <c r="G189" s="82">
        <v>-182109</v>
      </c>
      <c r="H189" s="82">
        <v>-78308</v>
      </c>
    </row>
    <row r="190" spans="1:8" x14ac:dyDescent="0.2">
      <c r="A190" s="33">
        <f>+'C Liability Recon'!A191</f>
        <v>702</v>
      </c>
      <c r="B190" s="33" t="str">
        <f>+'C Liability Recon'!B191</f>
        <v>Dept f/t Blind &amp; Vision Impair</v>
      </c>
      <c r="C190" s="82">
        <v>-116371</v>
      </c>
      <c r="D190" s="82">
        <v>-116371</v>
      </c>
      <c r="E190" s="82">
        <v>-116371</v>
      </c>
      <c r="F190" s="82">
        <v>-116371</v>
      </c>
      <c r="G190" s="82">
        <v>-116371</v>
      </c>
      <c r="H190" s="82">
        <v>-50041</v>
      </c>
    </row>
    <row r="191" spans="1:8" x14ac:dyDescent="0.2">
      <c r="A191" s="33">
        <f>+'C Liability Recon'!A192</f>
        <v>703</v>
      </c>
      <c r="B191" s="33" t="str">
        <f>+'C Liability Recon'!B192</f>
        <v>Central State Hospital</v>
      </c>
      <c r="C191" s="82">
        <v>-582439</v>
      </c>
      <c r="D191" s="82">
        <v>-582439</v>
      </c>
      <c r="E191" s="82">
        <v>-582439</v>
      </c>
      <c r="F191" s="82">
        <v>-582439</v>
      </c>
      <c r="G191" s="82">
        <v>-582439</v>
      </c>
      <c r="H191" s="82">
        <v>-250450</v>
      </c>
    </row>
    <row r="192" spans="1:8" x14ac:dyDescent="0.2">
      <c r="A192" s="33">
        <f>+'C Liability Recon'!A193</f>
        <v>704</v>
      </c>
      <c r="B192" s="33" t="str">
        <f>+'C Liability Recon'!B193</f>
        <v>Eastern State Hospital</v>
      </c>
      <c r="C192" s="82">
        <v>-556153</v>
      </c>
      <c r="D192" s="82">
        <v>-556153</v>
      </c>
      <c r="E192" s="82">
        <v>-556153</v>
      </c>
      <c r="F192" s="82">
        <v>-556153</v>
      </c>
      <c r="G192" s="82">
        <v>-556153</v>
      </c>
      <c r="H192" s="82">
        <v>-239146</v>
      </c>
    </row>
    <row r="193" spans="1:8" x14ac:dyDescent="0.2">
      <c r="A193" s="33">
        <f>+'C Liability Recon'!A194</f>
        <v>705</v>
      </c>
      <c r="B193" s="33" t="str">
        <f>+'C Liability Recon'!B194</f>
        <v>Southwestern Va Ment Hlth Inst</v>
      </c>
      <c r="C193" s="82">
        <v>-290283</v>
      </c>
      <c r="D193" s="82">
        <v>-290283</v>
      </c>
      <c r="E193" s="82">
        <v>-290283</v>
      </c>
      <c r="F193" s="82">
        <v>-290283</v>
      </c>
      <c r="G193" s="82">
        <v>-290283</v>
      </c>
      <c r="H193" s="82">
        <v>-124822</v>
      </c>
    </row>
    <row r="194" spans="1:8" x14ac:dyDescent="0.2">
      <c r="A194" s="33">
        <f>+'C Liability Recon'!A195</f>
        <v>706</v>
      </c>
      <c r="B194" s="33" t="str">
        <f>+'C Liability Recon'!B195</f>
        <v>Western State Hospital</v>
      </c>
      <c r="C194" s="82">
        <v>-345874</v>
      </c>
      <c r="D194" s="82">
        <v>-345874</v>
      </c>
      <c r="E194" s="82">
        <v>-345874</v>
      </c>
      <c r="F194" s="82">
        <v>-345874</v>
      </c>
      <c r="G194" s="82">
        <v>-345874</v>
      </c>
      <c r="H194" s="82">
        <v>-148725</v>
      </c>
    </row>
    <row r="195" spans="1:8" x14ac:dyDescent="0.2">
      <c r="A195" s="33">
        <f>+'C Liability Recon'!A196</f>
        <v>707</v>
      </c>
      <c r="B195" s="33" t="str">
        <f>+'C Liability Recon'!B196</f>
        <v>Central Virginia Training Ctr</v>
      </c>
      <c r="C195" s="82">
        <v>-935401</v>
      </c>
      <c r="D195" s="82">
        <v>-935401</v>
      </c>
      <c r="E195" s="82">
        <v>-935401</v>
      </c>
      <c r="F195" s="82">
        <v>-935401</v>
      </c>
      <c r="G195" s="82">
        <v>-935401</v>
      </c>
      <c r="H195" s="82">
        <v>-402218</v>
      </c>
    </row>
    <row r="196" spans="1:8" x14ac:dyDescent="0.2">
      <c r="A196" s="33">
        <f>+'C Liability Recon'!A197</f>
        <v>708</v>
      </c>
      <c r="B196" s="33" t="str">
        <f>+'C Liability Recon'!B197</f>
        <v xml:space="preserve">COV Center for Child &amp; Adoles </v>
      </c>
      <c r="C196" s="82">
        <v>-97979</v>
      </c>
      <c r="D196" s="82">
        <v>-97979</v>
      </c>
      <c r="E196" s="82">
        <v>-97979</v>
      </c>
      <c r="F196" s="82">
        <v>-97979</v>
      </c>
      <c r="G196" s="82">
        <v>-97979</v>
      </c>
      <c r="H196" s="82">
        <v>-42136</v>
      </c>
    </row>
    <row r="197" spans="1:8" x14ac:dyDescent="0.2">
      <c r="A197" s="33">
        <f>+'C Liability Recon'!A198</f>
        <v>709</v>
      </c>
      <c r="B197" s="33" t="str">
        <f>+'C Liability Recon'!B198</f>
        <v>Powhatan Correctional Center</v>
      </c>
      <c r="C197" s="82">
        <v>0</v>
      </c>
      <c r="D197" s="82">
        <v>0</v>
      </c>
      <c r="E197" s="82">
        <v>0</v>
      </c>
      <c r="F197" s="82">
        <v>0</v>
      </c>
      <c r="G197" s="82">
        <v>0</v>
      </c>
      <c r="H197" s="82">
        <v>0</v>
      </c>
    </row>
    <row r="198" spans="1:8" x14ac:dyDescent="0.2">
      <c r="A198" s="33">
        <f>+'C Liability Recon'!A199</f>
        <v>711</v>
      </c>
      <c r="B198" s="33" t="str">
        <f>+'C Liability Recon'!B199</f>
        <v>Virginia Corr Enterprises</v>
      </c>
      <c r="C198" s="82">
        <v>-103449</v>
      </c>
      <c r="D198" s="82">
        <v>-103449</v>
      </c>
      <c r="E198" s="82">
        <v>-103449</v>
      </c>
      <c r="F198" s="82">
        <v>-103449</v>
      </c>
      <c r="G198" s="82">
        <v>-103449</v>
      </c>
      <c r="H198" s="82">
        <v>-44485</v>
      </c>
    </row>
    <row r="199" spans="1:8" x14ac:dyDescent="0.2">
      <c r="A199" s="33">
        <f>+'C Liability Recon'!A200</f>
        <v>716</v>
      </c>
      <c r="B199" s="33" t="str">
        <f>+'C Liability Recon'!B200</f>
        <v>Virginia Corr Center for Women</v>
      </c>
      <c r="C199" s="82">
        <v>-198028</v>
      </c>
      <c r="D199" s="82">
        <v>-198028</v>
      </c>
      <c r="E199" s="82">
        <v>-198028</v>
      </c>
      <c r="F199" s="82">
        <v>-198028</v>
      </c>
      <c r="G199" s="82">
        <v>-198028</v>
      </c>
      <c r="H199" s="82">
        <v>-85151</v>
      </c>
    </row>
    <row r="200" spans="1:8" x14ac:dyDescent="0.2">
      <c r="A200" s="33">
        <f>+'C Liability Recon'!A201</f>
        <v>717</v>
      </c>
      <c r="B200" s="33" t="str">
        <f>+'C Liability Recon'!B201</f>
        <v>Southampton Memorial Hospital</v>
      </c>
      <c r="C200" s="82">
        <v>0</v>
      </c>
      <c r="D200" s="82">
        <v>0</v>
      </c>
      <c r="E200" s="82">
        <v>0</v>
      </c>
      <c r="F200" s="82">
        <v>0</v>
      </c>
      <c r="G200" s="82">
        <v>0</v>
      </c>
      <c r="H200" s="82">
        <v>0</v>
      </c>
    </row>
    <row r="201" spans="1:8" x14ac:dyDescent="0.2">
      <c r="A201" s="33">
        <f>+'C Liability Recon'!A202</f>
        <v>718</v>
      </c>
      <c r="B201" s="33" t="str">
        <f>+'C Liability Recon'!B202</f>
        <v>Bland Correctional Center</v>
      </c>
      <c r="C201" s="82">
        <v>-190733</v>
      </c>
      <c r="D201" s="82">
        <v>-190733</v>
      </c>
      <c r="E201" s="82">
        <v>-190733</v>
      </c>
      <c r="F201" s="82">
        <v>-190733</v>
      </c>
      <c r="G201" s="82">
        <v>-190733</v>
      </c>
      <c r="H201" s="82">
        <v>-82017</v>
      </c>
    </row>
    <row r="202" spans="1:8" x14ac:dyDescent="0.2">
      <c r="A202" s="33">
        <f>+'C Liability Recon'!A203</f>
        <v>719</v>
      </c>
      <c r="B202" s="33" t="str">
        <f>+'C Liability Recon'!B203</f>
        <v>James River Correctional Ctr</v>
      </c>
      <c r="C202" s="82">
        <v>0</v>
      </c>
      <c r="D202" s="82">
        <v>0</v>
      </c>
      <c r="E202" s="82">
        <v>0</v>
      </c>
      <c r="F202" s="82">
        <v>0</v>
      </c>
      <c r="G202" s="82">
        <v>0</v>
      </c>
      <c r="H202" s="82">
        <v>0</v>
      </c>
    </row>
    <row r="203" spans="1:8" x14ac:dyDescent="0.2">
      <c r="A203" s="33">
        <f>+'C Liability Recon'!A204</f>
        <v>720</v>
      </c>
      <c r="B203" s="33" t="str">
        <f>+'C Liability Recon'!B204</f>
        <v>Dept Behav Hlth &amp; Develop Svcs</v>
      </c>
      <c r="C203" s="82">
        <v>-121201</v>
      </c>
      <c r="D203" s="82">
        <v>-121201</v>
      </c>
      <c r="E203" s="82">
        <v>-121201</v>
      </c>
      <c r="F203" s="82">
        <v>-121201</v>
      </c>
      <c r="G203" s="82">
        <v>-121201</v>
      </c>
      <c r="H203" s="82">
        <v>-52115</v>
      </c>
    </row>
    <row r="204" spans="1:8" x14ac:dyDescent="0.2">
      <c r="A204" s="33">
        <f>+'C Liability Recon'!A205</f>
        <v>721</v>
      </c>
      <c r="B204" s="33" t="str">
        <f>+'C Liability Recon'!B205</f>
        <v>Powhatan Recpt and Class Ctr</v>
      </c>
      <c r="C204" s="82">
        <v>0</v>
      </c>
      <c r="D204" s="82">
        <v>0</v>
      </c>
      <c r="E204" s="82">
        <v>0</v>
      </c>
      <c r="F204" s="82">
        <v>0</v>
      </c>
      <c r="G204" s="82">
        <v>0</v>
      </c>
      <c r="H204" s="82">
        <v>0</v>
      </c>
    </row>
    <row r="205" spans="1:8" x14ac:dyDescent="0.2">
      <c r="A205" s="33">
        <f>+'C Liability Recon'!A206</f>
        <v>722</v>
      </c>
      <c r="B205" s="33" t="str">
        <f>+'C Liability Recon'!B206</f>
        <v xml:space="preserve">Office Inspec Gen Behav &amp; Dev </v>
      </c>
      <c r="C205" s="82">
        <v>0</v>
      </c>
      <c r="D205" s="82">
        <v>0</v>
      </c>
      <c r="E205" s="82">
        <v>0</v>
      </c>
      <c r="F205" s="82">
        <v>0</v>
      </c>
      <c r="G205" s="82">
        <v>0</v>
      </c>
      <c r="H205" s="82">
        <v>0</v>
      </c>
    </row>
    <row r="206" spans="1:8" x14ac:dyDescent="0.2">
      <c r="A206" s="33">
        <f>+'C Liability Recon'!A207</f>
        <v>723</v>
      </c>
      <c r="B206" s="33" t="str">
        <f>+'C Liability Recon'!B207</f>
        <v>Southeastern Va Training Centr</v>
      </c>
      <c r="C206" s="82">
        <v>-215973</v>
      </c>
      <c r="D206" s="82">
        <v>-215973</v>
      </c>
      <c r="E206" s="82">
        <v>-215973</v>
      </c>
      <c r="F206" s="82">
        <v>-215973</v>
      </c>
      <c r="G206" s="82">
        <v>-215973</v>
      </c>
      <c r="H206" s="82">
        <v>-92864</v>
      </c>
    </row>
    <row r="207" spans="1:8" x14ac:dyDescent="0.2">
      <c r="A207" s="33">
        <f>+'C Liability Recon'!A208</f>
        <v>724</v>
      </c>
      <c r="B207" s="33" t="str">
        <f>+'C Liability Recon'!B208</f>
        <v>Catawba Hospital</v>
      </c>
      <c r="C207" s="82">
        <v>-174922</v>
      </c>
      <c r="D207" s="82">
        <v>-174922</v>
      </c>
      <c r="E207" s="82">
        <v>-174922</v>
      </c>
      <c r="F207" s="82">
        <v>-174922</v>
      </c>
      <c r="G207" s="82">
        <v>-174922</v>
      </c>
      <c r="H207" s="82">
        <v>-75211</v>
      </c>
    </row>
    <row r="208" spans="1:8" x14ac:dyDescent="0.2">
      <c r="A208" s="33">
        <f>+'C Liability Recon'!A209</f>
        <v>725</v>
      </c>
      <c r="B208" s="33" t="str">
        <f>+'C Liability Recon'!B209</f>
        <v>Northern Virginia Training Ctr</v>
      </c>
      <c r="C208" s="82">
        <v>-560828</v>
      </c>
      <c r="D208" s="82">
        <v>-560828</v>
      </c>
      <c r="E208" s="82">
        <v>-560828</v>
      </c>
      <c r="F208" s="82">
        <v>-560828</v>
      </c>
      <c r="G208" s="82">
        <v>-560828</v>
      </c>
      <c r="H208" s="82">
        <v>-241155</v>
      </c>
    </row>
    <row r="209" spans="1:8" x14ac:dyDescent="0.2">
      <c r="A209" s="33">
        <f>+'C Liability Recon'!A210</f>
        <v>726</v>
      </c>
      <c r="B209" s="33" t="str">
        <f>+'C Liability Recon'!B210</f>
        <v>Southside Va Training Center</v>
      </c>
      <c r="C209" s="82">
        <v>-995</v>
      </c>
      <c r="D209" s="82">
        <v>-995</v>
      </c>
      <c r="E209" s="82">
        <v>-995</v>
      </c>
      <c r="F209" s="82">
        <v>-995</v>
      </c>
      <c r="G209" s="82">
        <v>-995</v>
      </c>
      <c r="H209" s="82">
        <v>-431</v>
      </c>
    </row>
    <row r="210" spans="1:8" x14ac:dyDescent="0.2">
      <c r="A210" s="33">
        <f>+'C Liability Recon'!A211</f>
        <v>728</v>
      </c>
      <c r="B210" s="33" t="str">
        <f>+'C Liability Recon'!B211</f>
        <v>No Va Mental Health Institute</v>
      </c>
      <c r="C210" s="82">
        <v>-203255</v>
      </c>
      <c r="D210" s="82">
        <v>-203255</v>
      </c>
      <c r="E210" s="82">
        <v>-203255</v>
      </c>
      <c r="F210" s="82">
        <v>-203255</v>
      </c>
      <c r="G210" s="82">
        <v>-203255</v>
      </c>
      <c r="H210" s="82">
        <v>-87395</v>
      </c>
    </row>
    <row r="211" spans="1:8" x14ac:dyDescent="0.2">
      <c r="A211" s="33">
        <f>+'C Liability Recon'!A212</f>
        <v>729</v>
      </c>
      <c r="B211" s="33" t="str">
        <f>+'C Liability Recon'!B212</f>
        <v>Piedmont Geriatric Hospital</v>
      </c>
      <c r="C211" s="82">
        <v>-215479</v>
      </c>
      <c r="D211" s="82">
        <v>-215479</v>
      </c>
      <c r="E211" s="82">
        <v>-215479</v>
      </c>
      <c r="F211" s="82">
        <v>-215479</v>
      </c>
      <c r="G211" s="82">
        <v>-215479</v>
      </c>
      <c r="H211" s="82">
        <v>-92658</v>
      </c>
    </row>
    <row r="212" spans="1:8" x14ac:dyDescent="0.2">
      <c r="A212" s="33">
        <f>+'C Liability Recon'!A213</f>
        <v>730</v>
      </c>
      <c r="B212" s="33" t="str">
        <f>+'C Liability Recon'!B213</f>
        <v>Brunswick Correctional Center</v>
      </c>
      <c r="C212" s="82">
        <v>0</v>
      </c>
      <c r="D212" s="82">
        <v>0</v>
      </c>
      <c r="E212" s="82">
        <v>0</v>
      </c>
      <c r="F212" s="82">
        <v>0</v>
      </c>
      <c r="G212" s="82">
        <v>0</v>
      </c>
      <c r="H212" s="82">
        <v>0</v>
      </c>
    </row>
    <row r="213" spans="1:8" x14ac:dyDescent="0.2">
      <c r="A213" s="33">
        <f>+'C Liability Recon'!A214</f>
        <v>731</v>
      </c>
      <c r="B213" s="33" t="str">
        <f>+'C Liability Recon'!B214</f>
        <v xml:space="preserve">Staunton Correctional Center  </v>
      </c>
      <c r="C213" s="82">
        <v>0</v>
      </c>
      <c r="D213" s="82">
        <v>0</v>
      </c>
      <c r="E213" s="82">
        <v>0</v>
      </c>
      <c r="F213" s="82">
        <v>0</v>
      </c>
      <c r="G213" s="82">
        <v>0</v>
      </c>
      <c r="H213" s="82">
        <v>0</v>
      </c>
    </row>
    <row r="214" spans="1:8" x14ac:dyDescent="0.2">
      <c r="A214" s="33">
        <f>+'C Liability Recon'!A215</f>
        <v>733</v>
      </c>
      <c r="B214" s="33" t="str">
        <f>+'C Liability Recon'!B215</f>
        <v xml:space="preserve">Sussex I State Prison         </v>
      </c>
      <c r="C214" s="82">
        <v>-210005</v>
      </c>
      <c r="D214" s="82">
        <v>-210005</v>
      </c>
      <c r="E214" s="82">
        <v>-210005</v>
      </c>
      <c r="F214" s="82">
        <v>-210005</v>
      </c>
      <c r="G214" s="82">
        <v>-210005</v>
      </c>
      <c r="H214" s="82">
        <v>-90301</v>
      </c>
    </row>
    <row r="215" spans="1:8" x14ac:dyDescent="0.2">
      <c r="A215" s="33">
        <f>+'C Liability Recon'!A216</f>
        <v>734</v>
      </c>
      <c r="B215" s="33" t="str">
        <f>+'C Liability Recon'!B216</f>
        <v xml:space="preserve">Sussex II State Prison        </v>
      </c>
      <c r="C215" s="82">
        <v>-246480</v>
      </c>
      <c r="D215" s="82">
        <v>-246480</v>
      </c>
      <c r="E215" s="82">
        <v>-246480</v>
      </c>
      <c r="F215" s="82">
        <v>-246480</v>
      </c>
      <c r="G215" s="82">
        <v>-246480</v>
      </c>
      <c r="H215" s="82">
        <v>-105984</v>
      </c>
    </row>
    <row r="216" spans="1:8" x14ac:dyDescent="0.2">
      <c r="A216" s="33">
        <f>+'C Liability Recon'!A217</f>
        <v>735</v>
      </c>
      <c r="B216" s="33" t="str">
        <f>+'C Liability Recon'!B217</f>
        <v xml:space="preserve">Wallens Ridge State Prison    </v>
      </c>
      <c r="C216" s="82">
        <v>-342290</v>
      </c>
      <c r="D216" s="82">
        <v>-342290</v>
      </c>
      <c r="E216" s="82">
        <v>-342290</v>
      </c>
      <c r="F216" s="82">
        <v>-342290</v>
      </c>
      <c r="G216" s="82">
        <v>-342290</v>
      </c>
      <c r="H216" s="82">
        <v>-147185</v>
      </c>
    </row>
    <row r="217" spans="1:8" x14ac:dyDescent="0.2">
      <c r="A217" s="33">
        <f>+'C Liability Recon'!A218</f>
        <v>736</v>
      </c>
      <c r="B217" s="33" t="str">
        <f>+'C Liability Recon'!B218</f>
        <v>Southampton Intensive Treat Ct</v>
      </c>
      <c r="C217" s="82">
        <v>0</v>
      </c>
      <c r="D217" s="82">
        <v>0</v>
      </c>
      <c r="E217" s="82">
        <v>0</v>
      </c>
      <c r="F217" s="82">
        <v>0</v>
      </c>
      <c r="G217" s="82">
        <v>0</v>
      </c>
      <c r="H217" s="82">
        <v>0</v>
      </c>
    </row>
    <row r="218" spans="1:8" x14ac:dyDescent="0.2">
      <c r="A218" s="33">
        <f>+'C Liability Recon'!A219</f>
        <v>737</v>
      </c>
      <c r="B218" s="33" t="str">
        <f>+'C Liability Recon'!B219</f>
        <v xml:space="preserve">St Brides Correctional Center </v>
      </c>
      <c r="C218" s="82">
        <v>-154110</v>
      </c>
      <c r="D218" s="82">
        <v>-154110</v>
      </c>
      <c r="E218" s="82">
        <v>-154110</v>
      </c>
      <c r="F218" s="82">
        <v>-154110</v>
      </c>
      <c r="G218" s="82">
        <v>-154110</v>
      </c>
      <c r="H218" s="82">
        <v>-66265</v>
      </c>
    </row>
    <row r="219" spans="1:8" x14ac:dyDescent="0.2">
      <c r="A219" s="33">
        <f>+'C Liability Recon'!A220</f>
        <v>738</v>
      </c>
      <c r="B219" s="33" t="str">
        <f>+'C Liability Recon'!B220</f>
        <v>Southwestern Va Training Ctr</v>
      </c>
      <c r="C219" s="82">
        <v>-343838</v>
      </c>
      <c r="D219" s="82">
        <v>-343838</v>
      </c>
      <c r="E219" s="82">
        <v>-343838</v>
      </c>
      <c r="F219" s="82">
        <v>-343838</v>
      </c>
      <c r="G219" s="82">
        <v>-343838</v>
      </c>
      <c r="H219" s="82">
        <v>-147850</v>
      </c>
    </row>
    <row r="220" spans="1:8" x14ac:dyDescent="0.2">
      <c r="A220" s="33">
        <f>+'C Liability Recon'!A221</f>
        <v>739</v>
      </c>
      <c r="B220" s="33" t="str">
        <f>+'C Liability Recon'!B221</f>
        <v>Southern Va Mental Health Inst</v>
      </c>
      <c r="C220" s="82">
        <v>-112540</v>
      </c>
      <c r="D220" s="82">
        <v>-112540</v>
      </c>
      <c r="E220" s="82">
        <v>-112540</v>
      </c>
      <c r="F220" s="82">
        <v>-112540</v>
      </c>
      <c r="G220" s="82">
        <v>-112540</v>
      </c>
      <c r="H220" s="82">
        <v>-48394</v>
      </c>
    </row>
    <row r="221" spans="1:8" x14ac:dyDescent="0.2">
      <c r="A221" s="33">
        <f>+'C Liability Recon'!A222</f>
        <v>740</v>
      </c>
      <c r="B221" s="33" t="str">
        <f>+'C Liability Recon'!B222</f>
        <v>Southampton Reception &amp; Class</v>
      </c>
      <c r="C221" s="82">
        <v>0</v>
      </c>
      <c r="D221" s="82">
        <v>0</v>
      </c>
      <c r="E221" s="82">
        <v>0</v>
      </c>
      <c r="F221" s="82">
        <v>0</v>
      </c>
      <c r="G221" s="82">
        <v>0</v>
      </c>
      <c r="H221" s="82">
        <v>0</v>
      </c>
    </row>
    <row r="222" spans="1:8" x14ac:dyDescent="0.2">
      <c r="A222" s="33">
        <f>+'C Liability Recon'!A223</f>
        <v>741</v>
      </c>
      <c r="B222" s="33" t="str">
        <f>+'C Liability Recon'!B223</f>
        <v xml:space="preserve">Red Onion State Prison        </v>
      </c>
      <c r="C222" s="82">
        <v>-305958</v>
      </c>
      <c r="D222" s="82">
        <v>-305958</v>
      </c>
      <c r="E222" s="82">
        <v>-305958</v>
      </c>
      <c r="F222" s="82">
        <v>-305958</v>
      </c>
      <c r="G222" s="82">
        <v>-305958</v>
      </c>
      <c r="H222" s="82">
        <v>-131563</v>
      </c>
    </row>
    <row r="223" spans="1:8" x14ac:dyDescent="0.2">
      <c r="A223" s="33">
        <f>+'C Liability Recon'!A224</f>
        <v>742</v>
      </c>
      <c r="B223" s="33" t="str">
        <f>+'C Liability Recon'!B224</f>
        <v>Employee Rel &amp; Trg Div</v>
      </c>
      <c r="C223" s="82">
        <v>-69377</v>
      </c>
      <c r="D223" s="82">
        <v>-69377</v>
      </c>
      <c r="E223" s="82">
        <v>-69377</v>
      </c>
      <c r="F223" s="82">
        <v>-69377</v>
      </c>
      <c r="G223" s="82">
        <v>-69377</v>
      </c>
      <c r="H223" s="82">
        <v>-29829</v>
      </c>
    </row>
    <row r="224" spans="1:8" x14ac:dyDescent="0.2">
      <c r="A224" s="33">
        <f>+'C Liability Recon'!A225</f>
        <v>743</v>
      </c>
      <c r="B224" s="33" t="str">
        <f>+'C Liability Recon'!B225</f>
        <v xml:space="preserve">Fluvanna Corr Ctr for Women   </v>
      </c>
      <c r="C224" s="82">
        <v>-250089</v>
      </c>
      <c r="D224" s="82">
        <v>-250089</v>
      </c>
      <c r="E224" s="82">
        <v>-250089</v>
      </c>
      <c r="F224" s="82">
        <v>-250089</v>
      </c>
      <c r="G224" s="82">
        <v>-250089</v>
      </c>
      <c r="H224" s="82">
        <v>-107542</v>
      </c>
    </row>
    <row r="225" spans="1:8" x14ac:dyDescent="0.2">
      <c r="A225" s="33">
        <f>+'C Liability Recon'!A226</f>
        <v>744</v>
      </c>
      <c r="B225" s="33" t="str">
        <f>+'C Liability Recon'!B226</f>
        <v>Mecklenburg Correctional Ctr</v>
      </c>
      <c r="C225" s="82">
        <v>0</v>
      </c>
      <c r="D225" s="82">
        <v>0</v>
      </c>
      <c r="E225" s="82">
        <v>0</v>
      </c>
      <c r="F225" s="82">
        <v>0</v>
      </c>
      <c r="G225" s="82">
        <v>0</v>
      </c>
      <c r="H225" s="82">
        <v>0</v>
      </c>
    </row>
    <row r="226" spans="1:8" x14ac:dyDescent="0.2">
      <c r="A226" s="33">
        <f>+'C Liability Recon'!A227</f>
        <v>745</v>
      </c>
      <c r="B226" s="33" t="str">
        <f>+'C Liability Recon'!B227</f>
        <v>Nottoway Correctional Center</v>
      </c>
      <c r="C226" s="82">
        <v>-247041</v>
      </c>
      <c r="D226" s="82">
        <v>-247041</v>
      </c>
      <c r="E226" s="82">
        <v>-247041</v>
      </c>
      <c r="F226" s="82">
        <v>-247041</v>
      </c>
      <c r="G226" s="82">
        <v>-247041</v>
      </c>
      <c r="H226" s="82">
        <v>-106229</v>
      </c>
    </row>
    <row r="227" spans="1:8" x14ac:dyDescent="0.2">
      <c r="A227" s="33">
        <f>+'C Liability Recon'!A228</f>
        <v>747</v>
      </c>
      <c r="B227" s="33" t="str">
        <f>+'C Liability Recon'!B228</f>
        <v>Marion Correctional Center</v>
      </c>
      <c r="C227" s="82">
        <v>-164702</v>
      </c>
      <c r="D227" s="82">
        <v>-164702</v>
      </c>
      <c r="E227" s="82">
        <v>-164702</v>
      </c>
      <c r="F227" s="82">
        <v>-164702</v>
      </c>
      <c r="G227" s="82">
        <v>-164702</v>
      </c>
      <c r="H227" s="82">
        <v>-70823</v>
      </c>
    </row>
    <row r="228" spans="1:8" x14ac:dyDescent="0.2">
      <c r="A228" s="33">
        <f>+'C Liability Recon'!A229</f>
        <v>748</v>
      </c>
      <c r="B228" s="33" t="str">
        <f>+'C Liability Recon'!B229</f>
        <v xml:space="preserve">Hiram W Davis Medical Center  </v>
      </c>
      <c r="C228" s="82">
        <v>-97757</v>
      </c>
      <c r="D228" s="82">
        <v>-97757</v>
      </c>
      <c r="E228" s="82">
        <v>-97757</v>
      </c>
      <c r="F228" s="82">
        <v>-97757</v>
      </c>
      <c r="G228" s="82">
        <v>-97757</v>
      </c>
      <c r="H228" s="82">
        <v>-42037</v>
      </c>
    </row>
    <row r="229" spans="1:8" x14ac:dyDescent="0.2">
      <c r="A229" s="33">
        <f>+'C Liability Recon'!A230</f>
        <v>749</v>
      </c>
      <c r="B229" s="33" t="str">
        <f>+'C Liability Recon'!B230</f>
        <v>Buckingham Correctional Center</v>
      </c>
      <c r="C229" s="82">
        <v>-278320</v>
      </c>
      <c r="D229" s="82">
        <v>-278320</v>
      </c>
      <c r="E229" s="82">
        <v>-278320</v>
      </c>
      <c r="F229" s="82">
        <v>-278320</v>
      </c>
      <c r="G229" s="82">
        <v>-278320</v>
      </c>
      <c r="H229" s="82">
        <v>-119677</v>
      </c>
    </row>
    <row r="230" spans="1:8" x14ac:dyDescent="0.2">
      <c r="A230" s="33">
        <f>+'C Liability Recon'!A231</f>
        <v>750</v>
      </c>
      <c r="B230" s="33" t="str">
        <f>+'C Liability Recon'!B231</f>
        <v>Dept of Correctional Education</v>
      </c>
      <c r="C230" s="82">
        <v>0</v>
      </c>
      <c r="D230" s="82">
        <v>0</v>
      </c>
      <c r="E230" s="82">
        <v>0</v>
      </c>
      <c r="F230" s="82">
        <v>0</v>
      </c>
      <c r="G230" s="82">
        <v>0</v>
      </c>
      <c r="H230" s="82">
        <v>0</v>
      </c>
    </row>
    <row r="231" spans="1:8" x14ac:dyDescent="0.2">
      <c r="A231" s="33">
        <f>+'C Liability Recon'!A232</f>
        <v>751</v>
      </c>
      <c r="B231" s="33" t="str">
        <f>+'C Liability Recon'!B232</f>
        <v>Va Dep F/T Deaf &amp; Hard of Hear</v>
      </c>
      <c r="C231" s="82">
        <v>-2946</v>
      </c>
      <c r="D231" s="82">
        <v>-2946</v>
      </c>
      <c r="E231" s="82">
        <v>-2946</v>
      </c>
      <c r="F231" s="82">
        <v>-2946</v>
      </c>
      <c r="G231" s="82">
        <v>-2946</v>
      </c>
      <c r="H231" s="82">
        <v>-1262</v>
      </c>
    </row>
    <row r="232" spans="1:8" x14ac:dyDescent="0.2">
      <c r="A232" s="33">
        <f>+'C Liability Recon'!A233</f>
        <v>752</v>
      </c>
      <c r="B232" s="33" t="str">
        <f>+'C Liability Recon'!B233</f>
        <v>Deep Meadow Correctional Ctr</v>
      </c>
      <c r="C232" s="82">
        <v>-342093</v>
      </c>
      <c r="D232" s="82">
        <v>-342093</v>
      </c>
      <c r="E232" s="82">
        <v>-342093</v>
      </c>
      <c r="F232" s="82">
        <v>-342093</v>
      </c>
      <c r="G232" s="82">
        <v>-342093</v>
      </c>
      <c r="H232" s="82">
        <v>-147103</v>
      </c>
    </row>
    <row r="233" spans="1:8" x14ac:dyDescent="0.2">
      <c r="A233" s="33">
        <f>+'C Liability Recon'!A234</f>
        <v>753</v>
      </c>
      <c r="B233" s="33" t="str">
        <f>+'C Liability Recon'!B234</f>
        <v>Deerfield Correctional Center</v>
      </c>
      <c r="C233" s="82">
        <v>-267889</v>
      </c>
      <c r="D233" s="82">
        <v>-267889</v>
      </c>
      <c r="E233" s="82">
        <v>-267889</v>
      </c>
      <c r="F233" s="82">
        <v>-267889</v>
      </c>
      <c r="G233" s="82">
        <v>-267889</v>
      </c>
      <c r="H233" s="82">
        <v>-115193</v>
      </c>
    </row>
    <row r="234" spans="1:8" x14ac:dyDescent="0.2">
      <c r="A234" s="33">
        <f>+'C Liability Recon'!A235</f>
        <v>754</v>
      </c>
      <c r="B234" s="33" t="str">
        <f>+'C Liability Recon'!B235</f>
        <v>Augusta Correctional Center</v>
      </c>
      <c r="C234" s="82">
        <v>-206701</v>
      </c>
      <c r="D234" s="82">
        <v>-206701</v>
      </c>
      <c r="E234" s="82">
        <v>-206701</v>
      </c>
      <c r="F234" s="82">
        <v>-206701</v>
      </c>
      <c r="G234" s="82">
        <v>-206701</v>
      </c>
      <c r="H234" s="82">
        <v>-88881</v>
      </c>
    </row>
    <row r="235" spans="1:8" x14ac:dyDescent="0.2">
      <c r="A235" s="33">
        <f>+'C Liability Recon'!A236</f>
        <v>756</v>
      </c>
      <c r="B235" s="33" t="str">
        <f>+'C Liability Recon'!B236</f>
        <v xml:space="preserve">Div of Institutions           </v>
      </c>
      <c r="C235" s="82">
        <v>-370782</v>
      </c>
      <c r="D235" s="82">
        <v>-370782</v>
      </c>
      <c r="E235" s="82">
        <v>-370782</v>
      </c>
      <c r="F235" s="82">
        <v>-370782</v>
      </c>
      <c r="G235" s="82">
        <v>-370782</v>
      </c>
      <c r="H235" s="82">
        <v>-159434</v>
      </c>
    </row>
    <row r="236" spans="1:8" x14ac:dyDescent="0.2">
      <c r="A236" s="33">
        <f>+'C Liability Recon'!A237</f>
        <v>757</v>
      </c>
      <c r="B236" s="33" t="str">
        <f>+'C Liability Recon'!B237</f>
        <v>Western Region Corr Fld Units</v>
      </c>
      <c r="C236" s="82">
        <v>-111110</v>
      </c>
      <c r="D236" s="82">
        <v>-111110</v>
      </c>
      <c r="E236" s="82">
        <v>-111110</v>
      </c>
      <c r="F236" s="82">
        <v>-111110</v>
      </c>
      <c r="G236" s="82">
        <v>-111110</v>
      </c>
      <c r="H236" s="82">
        <v>-47774</v>
      </c>
    </row>
    <row r="237" spans="1:8" x14ac:dyDescent="0.2">
      <c r="A237" s="33">
        <f>+'C Liability Recon'!A238</f>
        <v>759</v>
      </c>
      <c r="B237" s="33" t="str">
        <f>+'C Liability Recon'!B238</f>
        <v>Northern Region Corr Fld Units</v>
      </c>
      <c r="C237" s="82">
        <v>0</v>
      </c>
      <c r="D237" s="82">
        <v>0</v>
      </c>
      <c r="E237" s="82">
        <v>0</v>
      </c>
      <c r="F237" s="82">
        <v>0</v>
      </c>
      <c r="G237" s="82">
        <v>0</v>
      </c>
      <c r="H237" s="82">
        <v>0</v>
      </c>
    </row>
    <row r="238" spans="1:8" x14ac:dyDescent="0.2">
      <c r="A238" s="33">
        <f>+'C Liability Recon'!A239</f>
        <v>760</v>
      </c>
      <c r="B238" s="33" t="str">
        <f>+'C Liability Recon'!B239</f>
        <v>Central Region Corr Fld Unit</v>
      </c>
      <c r="C238" s="82">
        <v>0</v>
      </c>
      <c r="D238" s="82">
        <v>0</v>
      </c>
      <c r="E238" s="82">
        <v>0</v>
      </c>
      <c r="F238" s="82">
        <v>0</v>
      </c>
      <c r="G238" s="82">
        <v>0</v>
      </c>
      <c r="H238" s="82">
        <v>0</v>
      </c>
    </row>
    <row r="239" spans="1:8" x14ac:dyDescent="0.2">
      <c r="A239" s="33">
        <f>+'C Liability Recon'!A240</f>
        <v>761</v>
      </c>
      <c r="B239" s="33" t="str">
        <f>+'C Liability Recon'!B240</f>
        <v>Eastern Region Corr Fld Unit</v>
      </c>
      <c r="C239" s="82">
        <v>-96951</v>
      </c>
      <c r="D239" s="82">
        <v>-96951</v>
      </c>
      <c r="E239" s="82">
        <v>-96951</v>
      </c>
      <c r="F239" s="82">
        <v>-96951</v>
      </c>
      <c r="G239" s="82">
        <v>-96951</v>
      </c>
      <c r="H239" s="82">
        <v>-41691</v>
      </c>
    </row>
    <row r="240" spans="1:8" x14ac:dyDescent="0.2">
      <c r="A240" s="33">
        <f>+'C Liability Recon'!A241</f>
        <v>762</v>
      </c>
      <c r="B240" s="33" t="str">
        <f>+'C Liability Recon'!B241</f>
        <v xml:space="preserve">Dept f/t Rights of Va w/Disab </v>
      </c>
      <c r="C240" s="82">
        <v>0</v>
      </c>
      <c r="D240" s="82">
        <v>0</v>
      </c>
      <c r="E240" s="82">
        <v>0</v>
      </c>
      <c r="F240" s="82">
        <v>0</v>
      </c>
      <c r="G240" s="82">
        <v>0</v>
      </c>
      <c r="H240" s="82">
        <v>0</v>
      </c>
    </row>
    <row r="241" spans="1:8" x14ac:dyDescent="0.2">
      <c r="A241" s="33">
        <f>+'C Liability Recon'!A242</f>
        <v>765</v>
      </c>
      <c r="B241" s="33" t="str">
        <f>+'C Liability Recon'!B242</f>
        <v>Dept of Social Services</v>
      </c>
      <c r="C241" s="82">
        <v>-1120816</v>
      </c>
      <c r="D241" s="82">
        <v>-1120816</v>
      </c>
      <c r="E241" s="82">
        <v>-1120816</v>
      </c>
      <c r="F241" s="82">
        <v>-1120816</v>
      </c>
      <c r="G241" s="82">
        <v>-1120816</v>
      </c>
      <c r="H241" s="82">
        <v>-481949</v>
      </c>
    </row>
    <row r="242" spans="1:8" x14ac:dyDescent="0.2">
      <c r="A242" s="33">
        <f>+'C Liability Recon'!A243</f>
        <v>766</v>
      </c>
      <c r="B242" s="33" t="str">
        <f>+'C Liability Recon'!B243</f>
        <v>Virginia Parole Board</v>
      </c>
      <c r="C242" s="82">
        <v>-9363</v>
      </c>
      <c r="D242" s="82">
        <v>-9363</v>
      </c>
      <c r="E242" s="82">
        <v>-9363</v>
      </c>
      <c r="F242" s="82">
        <v>-9363</v>
      </c>
      <c r="G242" s="82">
        <v>-9363</v>
      </c>
      <c r="H242" s="82">
        <v>-4022</v>
      </c>
    </row>
    <row r="243" spans="1:8" x14ac:dyDescent="0.2">
      <c r="A243" s="33">
        <f>+'C Liability Recon'!A244</f>
        <v>767</v>
      </c>
      <c r="B243" s="33" t="str">
        <f>+'C Liability Recon'!B244</f>
        <v>Div of Community Corrections</v>
      </c>
      <c r="C243" s="82">
        <v>-893022</v>
      </c>
      <c r="D243" s="82">
        <v>-893022</v>
      </c>
      <c r="E243" s="82">
        <v>-893022</v>
      </c>
      <c r="F243" s="82">
        <v>-893022</v>
      </c>
      <c r="G243" s="82">
        <v>-893022</v>
      </c>
      <c r="H243" s="82">
        <v>-384001</v>
      </c>
    </row>
    <row r="244" spans="1:8" x14ac:dyDescent="0.2">
      <c r="A244" s="33">
        <f>+'C Liability Recon'!A245</f>
        <v>768</v>
      </c>
      <c r="B244" s="33" t="str">
        <f>+'C Liability Recon'!B245</f>
        <v>Keen Mountain Correctional Ctr</v>
      </c>
      <c r="C244" s="82">
        <v>-221582</v>
      </c>
      <c r="D244" s="82">
        <v>-221582</v>
      </c>
      <c r="E244" s="82">
        <v>-221582</v>
      </c>
      <c r="F244" s="82">
        <v>-221582</v>
      </c>
      <c r="G244" s="82">
        <v>-221582</v>
      </c>
      <c r="H244" s="82">
        <v>-95283</v>
      </c>
    </row>
    <row r="245" spans="1:8" x14ac:dyDescent="0.2">
      <c r="A245" s="33">
        <f>+'C Liability Recon'!A246</f>
        <v>769</v>
      </c>
      <c r="B245" s="33" t="str">
        <f>+'C Liability Recon'!B246</f>
        <v xml:space="preserve">Greensville Correctional Ctr  </v>
      </c>
      <c r="C245" s="82">
        <v>-568748</v>
      </c>
      <c r="D245" s="82">
        <v>-568748</v>
      </c>
      <c r="E245" s="82">
        <v>-568748</v>
      </c>
      <c r="F245" s="82">
        <v>-568748</v>
      </c>
      <c r="G245" s="82">
        <v>-568748</v>
      </c>
      <c r="H245" s="82">
        <v>-244559</v>
      </c>
    </row>
    <row r="246" spans="1:8" x14ac:dyDescent="0.2">
      <c r="A246" s="33">
        <f>+'C Liability Recon'!A247</f>
        <v>770</v>
      </c>
      <c r="B246" s="33" t="str">
        <f>+'C Liability Recon'!B247</f>
        <v>Dillwyn Correctional Center</v>
      </c>
      <c r="C246" s="82">
        <v>-259945</v>
      </c>
      <c r="D246" s="82">
        <v>-259945</v>
      </c>
      <c r="E246" s="82">
        <v>-259945</v>
      </c>
      <c r="F246" s="82">
        <v>-259945</v>
      </c>
      <c r="G246" s="82">
        <v>-259945</v>
      </c>
      <c r="H246" s="82">
        <v>-111779</v>
      </c>
    </row>
    <row r="247" spans="1:8" x14ac:dyDescent="0.2">
      <c r="A247" s="33">
        <f>+'C Liability Recon'!A248</f>
        <v>771</v>
      </c>
      <c r="B247" s="33" t="str">
        <f>+'C Liability Recon'!B248</f>
        <v>Indian Creek Corr Center</v>
      </c>
      <c r="C247" s="82">
        <v>-153229</v>
      </c>
      <c r="D247" s="82">
        <v>-153229</v>
      </c>
      <c r="E247" s="82">
        <v>-153229</v>
      </c>
      <c r="F247" s="82">
        <v>-153229</v>
      </c>
      <c r="G247" s="82">
        <v>-153229</v>
      </c>
      <c r="H247" s="82">
        <v>-65887</v>
      </c>
    </row>
    <row r="248" spans="1:8" x14ac:dyDescent="0.2">
      <c r="A248" s="33">
        <f>+'C Liability Recon'!A249</f>
        <v>772</v>
      </c>
      <c r="B248" s="33" t="str">
        <f>+'C Liability Recon'!B249</f>
        <v>Haynesville Correctional Ctr</v>
      </c>
      <c r="C248" s="82">
        <v>-256199</v>
      </c>
      <c r="D248" s="82">
        <v>-256199</v>
      </c>
      <c r="E248" s="82">
        <v>-256199</v>
      </c>
      <c r="F248" s="82">
        <v>-256199</v>
      </c>
      <c r="G248" s="82">
        <v>-256199</v>
      </c>
      <c r="H248" s="82">
        <v>-110167</v>
      </c>
    </row>
    <row r="249" spans="1:8" x14ac:dyDescent="0.2">
      <c r="A249" s="33">
        <f>+'C Liability Recon'!A250</f>
        <v>773</v>
      </c>
      <c r="B249" s="33" t="str">
        <f>+'C Liability Recon'!B250</f>
        <v>Coffeewood Correctional Center</v>
      </c>
      <c r="C249" s="82">
        <v>-193010</v>
      </c>
      <c r="D249" s="82">
        <v>-193010</v>
      </c>
      <c r="E249" s="82">
        <v>-193010</v>
      </c>
      <c r="F249" s="82">
        <v>-193010</v>
      </c>
      <c r="G249" s="82">
        <v>-193010</v>
      </c>
      <c r="H249" s="82">
        <v>-82992</v>
      </c>
    </row>
    <row r="250" spans="1:8" x14ac:dyDescent="0.2">
      <c r="A250" s="33">
        <f>+'C Liability Recon'!A251</f>
        <v>774</v>
      </c>
      <c r="B250" s="33" t="str">
        <f>+'C Liability Recon'!B251</f>
        <v>Lunenburg Correctional Center</v>
      </c>
      <c r="C250" s="82">
        <v>-166731</v>
      </c>
      <c r="D250" s="82">
        <v>-166731</v>
      </c>
      <c r="E250" s="82">
        <v>-166731</v>
      </c>
      <c r="F250" s="82">
        <v>-166731</v>
      </c>
      <c r="G250" s="82">
        <v>-166731</v>
      </c>
      <c r="H250" s="82">
        <v>-71697</v>
      </c>
    </row>
    <row r="251" spans="1:8" x14ac:dyDescent="0.2">
      <c r="A251" s="33">
        <f>+'C Liability Recon'!A252</f>
        <v>775</v>
      </c>
      <c r="B251" s="33" t="str">
        <f>+'C Liability Recon'!B252</f>
        <v>Pocahontas Correctional Center</v>
      </c>
      <c r="C251" s="82">
        <v>-204155</v>
      </c>
      <c r="D251" s="82">
        <v>-204155</v>
      </c>
      <c r="E251" s="82">
        <v>-204155</v>
      </c>
      <c r="F251" s="82">
        <v>-204155</v>
      </c>
      <c r="G251" s="82">
        <v>-204155</v>
      </c>
      <c r="H251" s="82">
        <v>-87791</v>
      </c>
    </row>
    <row r="252" spans="1:8" x14ac:dyDescent="0.2">
      <c r="A252" s="33">
        <f>+'C Liability Recon'!A253</f>
        <v>776</v>
      </c>
      <c r="B252" s="33" t="str">
        <f>+'C Liability Recon'!B253</f>
        <v>Green Rock Correctional Center</v>
      </c>
      <c r="C252" s="82">
        <v>-200320</v>
      </c>
      <c r="D252" s="82">
        <v>-200320</v>
      </c>
      <c r="E252" s="82">
        <v>-200320</v>
      </c>
      <c r="F252" s="82">
        <v>-200320</v>
      </c>
      <c r="G252" s="82">
        <v>-200320</v>
      </c>
      <c r="H252" s="82">
        <v>-86138</v>
      </c>
    </row>
    <row r="253" spans="1:8" x14ac:dyDescent="0.2">
      <c r="A253" s="33">
        <f>+'C Liability Recon'!A254</f>
        <v>777</v>
      </c>
      <c r="B253" s="33" t="str">
        <f>+'C Liability Recon'!B254</f>
        <v xml:space="preserve">Dept of Juvenile Justice      </v>
      </c>
      <c r="C253" s="82">
        <v>-1258960</v>
      </c>
      <c r="D253" s="82">
        <v>-1258960</v>
      </c>
      <c r="E253" s="82">
        <v>-1258960</v>
      </c>
      <c r="F253" s="82">
        <v>-1258960</v>
      </c>
      <c r="G253" s="82">
        <v>-1258960</v>
      </c>
      <c r="H253" s="82">
        <v>-541350</v>
      </c>
    </row>
    <row r="254" spans="1:8" x14ac:dyDescent="0.2">
      <c r="A254" s="33">
        <f>+'C Liability Recon'!A255</f>
        <v>778</v>
      </c>
      <c r="B254" s="33" t="str">
        <f>+'C Liability Recon'!B255</f>
        <v>Dept of Forensic Science</v>
      </c>
      <c r="C254" s="82">
        <v>-145968</v>
      </c>
      <c r="D254" s="82">
        <v>-145968</v>
      </c>
      <c r="E254" s="82">
        <v>-145968</v>
      </c>
      <c r="F254" s="82">
        <v>-145968</v>
      </c>
      <c r="G254" s="82">
        <v>-145968</v>
      </c>
      <c r="H254" s="82">
        <v>-62764</v>
      </c>
    </row>
    <row r="255" spans="1:8" x14ac:dyDescent="0.2">
      <c r="A255" s="33">
        <f>+'C Liability Recon'!A256</f>
        <v>785</v>
      </c>
      <c r="B255" s="33" t="str">
        <f>+'C Liability Recon'!B256</f>
        <v>River North Correctional Cntr</v>
      </c>
      <c r="C255" s="82">
        <v>-178539</v>
      </c>
      <c r="D255" s="82">
        <v>-178539</v>
      </c>
      <c r="E255" s="82">
        <v>-178539</v>
      </c>
      <c r="F255" s="82">
        <v>-178539</v>
      </c>
      <c r="G255" s="82">
        <v>-178539</v>
      </c>
      <c r="H255" s="82">
        <v>-76771</v>
      </c>
    </row>
    <row r="256" spans="1:8" x14ac:dyDescent="0.2">
      <c r="A256" s="33">
        <f>+'C Liability Recon'!A257</f>
        <v>786</v>
      </c>
      <c r="B256" s="33" t="str">
        <f>+'C Liability Recon'!B257</f>
        <v>Culpeper Correctional Facility for Women</v>
      </c>
      <c r="C256" s="82">
        <v>-7022</v>
      </c>
      <c r="D256" s="82">
        <v>-7022</v>
      </c>
      <c r="E256" s="82">
        <v>-7022</v>
      </c>
      <c r="F256" s="82">
        <v>-7022</v>
      </c>
      <c r="G256" s="82">
        <v>-7022</v>
      </c>
      <c r="H256" s="82">
        <v>-3021</v>
      </c>
    </row>
    <row r="257" spans="1:8" x14ac:dyDescent="0.2">
      <c r="A257" s="33">
        <f>+'C Liability Recon'!A258</f>
        <v>794</v>
      </c>
      <c r="B257" s="33" t="str">
        <f>+'C Liability Recon'!B258</f>
        <v>Va Center for Behavioral Rehab</v>
      </c>
      <c r="C257" s="82">
        <v>-311666</v>
      </c>
      <c r="D257" s="82">
        <v>-311666</v>
      </c>
      <c r="E257" s="82">
        <v>-311666</v>
      </c>
      <c r="F257" s="82">
        <v>-311666</v>
      </c>
      <c r="G257" s="82">
        <v>-311666</v>
      </c>
      <c r="H257" s="82">
        <v>-134022</v>
      </c>
    </row>
    <row r="258" spans="1:8" x14ac:dyDescent="0.2">
      <c r="A258" s="33">
        <f>+'C Liability Recon'!A259</f>
        <v>820</v>
      </c>
      <c r="B258" s="33" t="str">
        <f>+'C Liability Recon'!B259</f>
        <v>Capital Sq Preservation Coun</v>
      </c>
      <c r="C258" s="82">
        <v>0</v>
      </c>
      <c r="D258" s="82">
        <v>0</v>
      </c>
      <c r="E258" s="82">
        <v>0</v>
      </c>
      <c r="F258" s="82">
        <v>0</v>
      </c>
      <c r="G258" s="82">
        <v>0</v>
      </c>
      <c r="H258" s="82">
        <v>0</v>
      </c>
    </row>
    <row r="259" spans="1:8" x14ac:dyDescent="0.2">
      <c r="A259" s="33">
        <f>+'C Liability Recon'!A260</f>
        <v>834</v>
      </c>
      <c r="B259" s="33" t="str">
        <f>+'C Liability Recon'!B260</f>
        <v>Va Freedom of Info Advisory Cl</v>
      </c>
      <c r="C259" s="82">
        <v>0</v>
      </c>
      <c r="D259" s="82">
        <v>0</v>
      </c>
      <c r="E259" s="82">
        <v>0</v>
      </c>
      <c r="F259" s="82">
        <v>0</v>
      </c>
      <c r="G259" s="82">
        <v>0</v>
      </c>
      <c r="H259" s="82">
        <v>0</v>
      </c>
    </row>
    <row r="260" spans="1:8" x14ac:dyDescent="0.2">
      <c r="A260" s="33">
        <f>+'C Liability Recon'!A261</f>
        <v>837</v>
      </c>
      <c r="B260" s="33" t="str">
        <f>+'C Liability Recon'!B261</f>
        <v>Virginia Disability Commission</v>
      </c>
      <c r="C260" s="82">
        <v>0</v>
      </c>
      <c r="D260" s="82">
        <v>0</v>
      </c>
      <c r="E260" s="82">
        <v>0</v>
      </c>
      <c r="F260" s="82">
        <v>0</v>
      </c>
      <c r="G260" s="82">
        <v>0</v>
      </c>
      <c r="H260" s="82">
        <v>0</v>
      </c>
    </row>
    <row r="261" spans="1:8" x14ac:dyDescent="0.2">
      <c r="A261" s="33">
        <f>+'C Liability Recon'!A262</f>
        <v>838</v>
      </c>
      <c r="B261" s="33" t="str">
        <f>+'C Liability Recon'!B262</f>
        <v>Comm on Population Grow &amp; Dev</v>
      </c>
      <c r="C261" s="82">
        <v>0</v>
      </c>
      <c r="D261" s="82">
        <v>0</v>
      </c>
      <c r="E261" s="82">
        <v>0</v>
      </c>
      <c r="F261" s="82">
        <v>0</v>
      </c>
      <c r="G261" s="82">
        <v>0</v>
      </c>
      <c r="H261" s="82">
        <v>0</v>
      </c>
    </row>
    <row r="262" spans="1:8" x14ac:dyDescent="0.2">
      <c r="A262" s="33">
        <f>+'C Liability Recon'!A263</f>
        <v>839</v>
      </c>
      <c r="B262" s="33" t="str">
        <f>+'C Liability Recon'!B263</f>
        <v>Virginia Commission on Youth</v>
      </c>
      <c r="C262" s="82">
        <v>0</v>
      </c>
      <c r="D262" s="82">
        <v>0</v>
      </c>
      <c r="E262" s="82">
        <v>0</v>
      </c>
      <c r="F262" s="82">
        <v>0</v>
      </c>
      <c r="G262" s="82">
        <v>0</v>
      </c>
      <c r="H262" s="82">
        <v>0</v>
      </c>
    </row>
    <row r="263" spans="1:8" x14ac:dyDescent="0.2">
      <c r="A263" s="33">
        <f>+'C Liability Recon'!A264</f>
        <v>840</v>
      </c>
      <c r="B263" s="33" t="str">
        <f>+'C Liability Recon'!B264</f>
        <v xml:space="preserve">Virginia Housing Commission   </v>
      </c>
      <c r="C263" s="82">
        <v>0</v>
      </c>
      <c r="D263" s="82">
        <v>0</v>
      </c>
      <c r="E263" s="82">
        <v>0</v>
      </c>
      <c r="F263" s="82">
        <v>0</v>
      </c>
      <c r="G263" s="82">
        <v>0</v>
      </c>
      <c r="H263" s="82">
        <v>0</v>
      </c>
    </row>
    <row r="264" spans="1:8" x14ac:dyDescent="0.2">
      <c r="A264" s="33">
        <f>+'C Liability Recon'!A265</f>
        <v>841</v>
      </c>
      <c r="B264" s="33" t="str">
        <f>+'C Liability Recon'!B265</f>
        <v>Dept of Aviation</v>
      </c>
      <c r="C264" s="82">
        <v>-19866</v>
      </c>
      <c r="D264" s="82">
        <v>-19866</v>
      </c>
      <c r="E264" s="82">
        <v>-19866</v>
      </c>
      <c r="F264" s="82">
        <v>-19866</v>
      </c>
      <c r="G264" s="82">
        <v>-19866</v>
      </c>
      <c r="H264" s="82">
        <v>-8541</v>
      </c>
    </row>
    <row r="265" spans="1:8" x14ac:dyDescent="0.2">
      <c r="A265" s="33">
        <f>+'C Liability Recon'!A266</f>
        <v>842</v>
      </c>
      <c r="B265" s="33" t="str">
        <f>+'C Liability Recon'!B266</f>
        <v>Chesapeake Bay Commission</v>
      </c>
      <c r="C265" s="82">
        <v>0</v>
      </c>
      <c r="D265" s="82">
        <v>0</v>
      </c>
      <c r="E265" s="82">
        <v>0</v>
      </c>
      <c r="F265" s="82">
        <v>0</v>
      </c>
      <c r="G265" s="82">
        <v>0</v>
      </c>
      <c r="H265" s="82">
        <v>0</v>
      </c>
    </row>
    <row r="266" spans="1:8" x14ac:dyDescent="0.2">
      <c r="A266" s="33">
        <f>+'C Liability Recon'!A267</f>
        <v>844</v>
      </c>
      <c r="B266" s="33" t="str">
        <f>+'C Liability Recon'!B267</f>
        <v>Joint Comm on Health Care</v>
      </c>
      <c r="C266" s="82">
        <v>0</v>
      </c>
      <c r="D266" s="82">
        <v>0</v>
      </c>
      <c r="E266" s="82">
        <v>0</v>
      </c>
      <c r="F266" s="82">
        <v>0</v>
      </c>
      <c r="G266" s="82">
        <v>0</v>
      </c>
      <c r="H266" s="82">
        <v>0</v>
      </c>
    </row>
    <row r="267" spans="1:8" x14ac:dyDescent="0.2">
      <c r="A267" s="33">
        <f>+'C Liability Recon'!A268</f>
        <v>845</v>
      </c>
      <c r="B267" s="33" t="str">
        <f>+'C Liability Recon'!B268</f>
        <v xml:space="preserve">Dr Martin L King Jr Mem Comm  </v>
      </c>
      <c r="C267" s="82">
        <v>0</v>
      </c>
      <c r="D267" s="82">
        <v>0</v>
      </c>
      <c r="E267" s="82">
        <v>0</v>
      </c>
      <c r="F267" s="82">
        <v>0</v>
      </c>
      <c r="G267" s="82">
        <v>0</v>
      </c>
      <c r="H267" s="82">
        <v>0</v>
      </c>
    </row>
    <row r="268" spans="1:8" x14ac:dyDescent="0.2">
      <c r="A268" s="33">
        <f>+'C Liability Recon'!A269</f>
        <v>847</v>
      </c>
      <c r="B268" s="33" t="str">
        <f>+'C Liability Recon'!B269</f>
        <v xml:space="preserve">Joint Comm on Techn &amp; Science </v>
      </c>
      <c r="C268" s="82">
        <v>0</v>
      </c>
      <c r="D268" s="82">
        <v>0</v>
      </c>
      <c r="E268" s="82">
        <v>0</v>
      </c>
      <c r="F268" s="82">
        <v>0</v>
      </c>
      <c r="G268" s="82">
        <v>0</v>
      </c>
      <c r="H268" s="82">
        <v>0</v>
      </c>
    </row>
    <row r="269" spans="1:8" x14ac:dyDescent="0.2">
      <c r="A269" s="33">
        <f>+'C Liability Recon'!A270</f>
        <v>848</v>
      </c>
      <c r="B269" s="33" t="str">
        <f>+'C Liability Recon'!B270</f>
        <v xml:space="preserve">Indigent Defense Commission   </v>
      </c>
      <c r="C269" s="82">
        <v>-328805</v>
      </c>
      <c r="D269" s="82">
        <v>-328805</v>
      </c>
      <c r="E269" s="82">
        <v>-328805</v>
      </c>
      <c r="F269" s="82">
        <v>-328805</v>
      </c>
      <c r="G269" s="82">
        <v>-328805</v>
      </c>
      <c r="H269" s="82">
        <v>-141388</v>
      </c>
    </row>
    <row r="270" spans="1:8" x14ac:dyDescent="0.2">
      <c r="A270" s="33">
        <f>+'C Liability Recon'!A271</f>
        <v>850</v>
      </c>
      <c r="B270" s="33" t="str">
        <f>+'C Liability Recon'!B271</f>
        <v>Personal Prop Tax Relief Act</v>
      </c>
      <c r="C270" s="82">
        <v>0</v>
      </c>
      <c r="D270" s="82">
        <v>0</v>
      </c>
      <c r="E270" s="82">
        <v>0</v>
      </c>
      <c r="F270" s="82">
        <v>0</v>
      </c>
      <c r="G270" s="82">
        <v>0</v>
      </c>
      <c r="H270" s="82">
        <v>0</v>
      </c>
    </row>
    <row r="271" spans="1:8" x14ac:dyDescent="0.2">
      <c r="A271" s="33">
        <f>+'C Liability Recon'!A272</f>
        <v>851</v>
      </c>
      <c r="B271" s="33" t="str">
        <f>+'C Liability Recon'!B272</f>
        <v>Tobacco Commission</v>
      </c>
      <c r="C271" s="82">
        <v>-5713</v>
      </c>
      <c r="D271" s="82">
        <v>-5713</v>
      </c>
      <c r="E271" s="82">
        <v>-5713</v>
      </c>
      <c r="F271" s="82">
        <v>-5713</v>
      </c>
      <c r="G271" s="82">
        <v>-5713</v>
      </c>
      <c r="H271" s="82">
        <v>-2455</v>
      </c>
    </row>
    <row r="272" spans="1:8" x14ac:dyDescent="0.2">
      <c r="A272" s="33">
        <f>+'C Liability Recon'!A273</f>
        <v>852</v>
      </c>
      <c r="B272" s="33" t="str">
        <f>+'C Liability Recon'!B273</f>
        <v>Va Foundation Healthy Youth</v>
      </c>
      <c r="C272" s="82">
        <v>-13308</v>
      </c>
      <c r="D272" s="82">
        <v>-13308</v>
      </c>
      <c r="E272" s="82">
        <v>-13308</v>
      </c>
      <c r="F272" s="82">
        <v>-13308</v>
      </c>
      <c r="G272" s="82">
        <v>-13308</v>
      </c>
      <c r="H272" s="82">
        <v>-5724</v>
      </c>
    </row>
    <row r="273" spans="1:8" x14ac:dyDescent="0.2">
      <c r="A273" s="33">
        <f>+'C Liability Recon'!A274</f>
        <v>853</v>
      </c>
      <c r="B273" s="33" t="str">
        <f>+'C Liability Recon'!B274</f>
        <v>Substance Abuse Prevention Off</v>
      </c>
      <c r="C273" s="82">
        <v>0</v>
      </c>
      <c r="D273" s="82">
        <v>0</v>
      </c>
      <c r="E273" s="82">
        <v>0</v>
      </c>
      <c r="F273" s="82">
        <v>0</v>
      </c>
      <c r="G273" s="82">
        <v>0</v>
      </c>
      <c r="H273" s="82">
        <v>0</v>
      </c>
    </row>
    <row r="274" spans="1:8" x14ac:dyDescent="0.2">
      <c r="A274" s="33">
        <f>+'C Liability Recon'!A275</f>
        <v>859</v>
      </c>
      <c r="B274" s="33" t="str">
        <f>+'C Liability Recon'!B275</f>
        <v xml:space="preserve">Va Sesquicent Amer Civil War  </v>
      </c>
      <c r="C274" s="82">
        <v>0</v>
      </c>
      <c r="D274" s="82">
        <v>0</v>
      </c>
      <c r="E274" s="82">
        <v>0</v>
      </c>
      <c r="F274" s="82">
        <v>0</v>
      </c>
      <c r="G274" s="82">
        <v>0</v>
      </c>
      <c r="H274" s="82">
        <v>0</v>
      </c>
    </row>
    <row r="275" spans="1:8" x14ac:dyDescent="0.2">
      <c r="A275" s="33">
        <f>+'C Liability Recon'!A276</f>
        <v>861</v>
      </c>
      <c r="B275" s="33" t="str">
        <f>+'C Liability Recon'!B276</f>
        <v xml:space="preserve">Virginia Enterprise Appl Prog </v>
      </c>
      <c r="C275" s="82">
        <v>0</v>
      </c>
      <c r="D275" s="82">
        <v>0</v>
      </c>
      <c r="E275" s="82">
        <v>0</v>
      </c>
      <c r="F275" s="82">
        <v>0</v>
      </c>
      <c r="G275" s="82">
        <v>0</v>
      </c>
      <c r="H275" s="82">
        <v>0</v>
      </c>
    </row>
    <row r="276" spans="1:8" x14ac:dyDescent="0.2">
      <c r="A276" s="33">
        <f>+'C Liability Recon'!A277</f>
        <v>862</v>
      </c>
      <c r="B276" s="33" t="str">
        <f>+'C Liability Recon'!B277</f>
        <v xml:space="preserve">Small Business Commission     </v>
      </c>
      <c r="C276" s="82">
        <v>0</v>
      </c>
      <c r="D276" s="82">
        <v>0</v>
      </c>
      <c r="E276" s="82">
        <v>0</v>
      </c>
      <c r="F276" s="82">
        <v>0</v>
      </c>
      <c r="G276" s="82">
        <v>0</v>
      </c>
      <c r="H276" s="82">
        <v>0</v>
      </c>
    </row>
    <row r="277" spans="1:8" x14ac:dyDescent="0.2">
      <c r="A277" s="33">
        <f>+'C Liability Recon'!A278</f>
        <v>863</v>
      </c>
      <c r="B277" s="33" t="str">
        <f>+'C Liability Recon'!B278</f>
        <v>Comm on Electric Utility Restr</v>
      </c>
      <c r="C277" s="82">
        <v>0</v>
      </c>
      <c r="D277" s="82">
        <v>0</v>
      </c>
      <c r="E277" s="82">
        <v>0</v>
      </c>
      <c r="F277" s="82">
        <v>0</v>
      </c>
      <c r="G277" s="82">
        <v>0</v>
      </c>
      <c r="H277" s="82">
        <v>0</v>
      </c>
    </row>
    <row r="278" spans="1:8" x14ac:dyDescent="0.2">
      <c r="A278" s="33">
        <f>+'C Liability Recon'!A279</f>
        <v>864</v>
      </c>
      <c r="B278" s="33" t="str">
        <f>+'C Liability Recon'!B279</f>
        <v>Manufacturing Development Comm</v>
      </c>
      <c r="C278" s="82">
        <v>0</v>
      </c>
      <c r="D278" s="82">
        <v>0</v>
      </c>
      <c r="E278" s="82">
        <v>0</v>
      </c>
      <c r="F278" s="82">
        <v>0</v>
      </c>
      <c r="G278" s="82">
        <v>0</v>
      </c>
      <c r="H278" s="82">
        <v>0</v>
      </c>
    </row>
    <row r="279" spans="1:8" x14ac:dyDescent="0.2">
      <c r="A279" s="33">
        <f>+'C Liability Recon'!A280</f>
        <v>865</v>
      </c>
      <c r="B279" s="33" t="str">
        <f>+'C Liability Recon'!B280</f>
        <v xml:space="preserve">Joint Comm on Admin Rules     </v>
      </c>
      <c r="C279" s="82">
        <v>0</v>
      </c>
      <c r="D279" s="82">
        <v>0</v>
      </c>
      <c r="E279" s="82">
        <v>0</v>
      </c>
      <c r="F279" s="82">
        <v>0</v>
      </c>
      <c r="G279" s="82">
        <v>0</v>
      </c>
      <c r="H279" s="82">
        <v>0</v>
      </c>
    </row>
    <row r="280" spans="1:8" x14ac:dyDescent="0.2">
      <c r="A280" s="33">
        <f>+'C Liability Recon'!A281</f>
        <v>866</v>
      </c>
      <c r="B280" s="33" t="str">
        <f>+'C Liability Recon'!B281</f>
        <v>Comm on Prevention Human Traff</v>
      </c>
      <c r="C280" s="82">
        <v>0</v>
      </c>
      <c r="D280" s="82">
        <v>0</v>
      </c>
      <c r="E280" s="82">
        <v>0</v>
      </c>
      <c r="F280" s="82">
        <v>0</v>
      </c>
      <c r="G280" s="82">
        <v>0</v>
      </c>
      <c r="H280" s="82">
        <v>0</v>
      </c>
    </row>
    <row r="281" spans="1:8" x14ac:dyDescent="0.2">
      <c r="A281" s="33">
        <f>+'C Liability Recon'!A282</f>
        <v>867</v>
      </c>
      <c r="B281" s="33" t="str">
        <f>+'C Liability Recon'!B282</f>
        <v>Virginia Bicentennial of the American War of 1812 Commission</v>
      </c>
      <c r="C281" s="82">
        <v>0</v>
      </c>
      <c r="D281" s="82">
        <v>0</v>
      </c>
      <c r="E281" s="82">
        <v>0</v>
      </c>
      <c r="F281" s="82">
        <v>0</v>
      </c>
      <c r="G281" s="82">
        <v>0</v>
      </c>
      <c r="H281" s="82">
        <v>0</v>
      </c>
    </row>
    <row r="282" spans="1:8" x14ac:dyDescent="0.2">
      <c r="A282" s="33">
        <f>+'C Liability Recon'!A283</f>
        <v>868</v>
      </c>
      <c r="B282" s="33" t="str">
        <f>+'C Liability Recon'!B283</f>
        <v>Va Comm Energy &amp; Environment</v>
      </c>
      <c r="C282" s="82">
        <v>0</v>
      </c>
      <c r="D282" s="82">
        <v>0</v>
      </c>
      <c r="E282" s="82">
        <v>0</v>
      </c>
      <c r="F282" s="82">
        <v>0</v>
      </c>
      <c r="G282" s="82">
        <v>0</v>
      </c>
      <c r="H282" s="82">
        <v>0</v>
      </c>
    </row>
    <row r="283" spans="1:8" x14ac:dyDescent="0.2">
      <c r="A283" s="33">
        <f>+'C Liability Recon'!A284</f>
        <v>869</v>
      </c>
      <c r="B283" s="33" t="str">
        <f>+'C Liability Recon'!B284</f>
        <v>Va Comm Centen Woodrow Wilson</v>
      </c>
      <c r="C283" s="82">
        <v>0</v>
      </c>
      <c r="D283" s="82">
        <v>0</v>
      </c>
      <c r="E283" s="82">
        <v>0</v>
      </c>
      <c r="F283" s="82">
        <v>0</v>
      </c>
      <c r="G283" s="82">
        <v>0</v>
      </c>
      <c r="H283" s="82">
        <v>0</v>
      </c>
    </row>
    <row r="284" spans="1:8" x14ac:dyDescent="0.2">
      <c r="A284" s="33">
        <f>+'C Liability Recon'!A285</f>
        <v>879</v>
      </c>
      <c r="B284" s="33" t="str">
        <f>+'C Liability Recon'!B285</f>
        <v xml:space="preserve">Va Bicentennial Amer War 1812 </v>
      </c>
      <c r="C284" s="82">
        <v>0</v>
      </c>
      <c r="D284" s="82">
        <v>0</v>
      </c>
      <c r="E284" s="82">
        <v>0</v>
      </c>
      <c r="F284" s="82">
        <v>0</v>
      </c>
      <c r="G284" s="82">
        <v>0</v>
      </c>
      <c r="H284" s="82">
        <v>0</v>
      </c>
    </row>
    <row r="285" spans="1:8" x14ac:dyDescent="0.2">
      <c r="A285" s="33">
        <f>+'C Liability Recon'!A286</f>
        <v>911</v>
      </c>
      <c r="B285" s="33" t="str">
        <f>+'C Liability Recon'!B286</f>
        <v>Virginia Pub Broadcasting Brd</v>
      </c>
      <c r="C285" s="82">
        <v>0</v>
      </c>
      <c r="D285" s="82">
        <v>0</v>
      </c>
      <c r="E285" s="82">
        <v>0</v>
      </c>
      <c r="F285" s="82">
        <v>0</v>
      </c>
      <c r="G285" s="82">
        <v>0</v>
      </c>
      <c r="H285" s="82">
        <v>0</v>
      </c>
    </row>
    <row r="286" spans="1:8" x14ac:dyDescent="0.2">
      <c r="A286" s="33">
        <f>+'C Liability Recon'!A287</f>
        <v>912</v>
      </c>
      <c r="B286" s="33" t="str">
        <f>+'C Liability Recon'!B287</f>
        <v>Dept of Veterans Services</v>
      </c>
      <c r="C286" s="82">
        <v>-60585</v>
      </c>
      <c r="D286" s="82">
        <v>-60585</v>
      </c>
      <c r="E286" s="82">
        <v>-60585</v>
      </c>
      <c r="F286" s="82">
        <v>-60585</v>
      </c>
      <c r="G286" s="82">
        <v>-60585</v>
      </c>
      <c r="H286" s="82">
        <v>-26051</v>
      </c>
    </row>
    <row r="287" spans="1:8" x14ac:dyDescent="0.2">
      <c r="A287" s="33">
        <f>+'C Liability Recon'!A288</f>
        <v>913</v>
      </c>
      <c r="B287" s="33" t="str">
        <f>+'C Liability Recon'!B288</f>
        <v>Veteran Services Foundation</v>
      </c>
      <c r="C287" s="82">
        <v>0</v>
      </c>
      <c r="D287" s="82">
        <v>0</v>
      </c>
      <c r="E287" s="82">
        <v>0</v>
      </c>
      <c r="F287" s="82">
        <v>0</v>
      </c>
      <c r="G287" s="82">
        <v>0</v>
      </c>
      <c r="H287" s="82">
        <v>0</v>
      </c>
    </row>
    <row r="288" spans="1:8" x14ac:dyDescent="0.2">
      <c r="A288" s="33">
        <f>+'C Liability Recon'!A289</f>
        <v>916</v>
      </c>
      <c r="B288" s="33" t="str">
        <f>+'C Liability Recon'!B289</f>
        <v>Gov Employment &amp; Training Dept</v>
      </c>
      <c r="C288" s="82">
        <v>0</v>
      </c>
      <c r="D288" s="82">
        <v>0</v>
      </c>
      <c r="E288" s="82">
        <v>0</v>
      </c>
      <c r="F288" s="82">
        <v>0</v>
      </c>
      <c r="G288" s="82">
        <v>0</v>
      </c>
      <c r="H288" s="82">
        <v>0</v>
      </c>
    </row>
    <row r="289" spans="1:8" x14ac:dyDescent="0.2">
      <c r="A289" s="33">
        <f>+'C Liability Recon'!A290</f>
        <v>920</v>
      </c>
      <c r="B289" s="33" t="str">
        <f>+'C Liability Recon'!B290</f>
        <v>Opportunity Educational Inst</v>
      </c>
      <c r="C289" s="82">
        <v>0</v>
      </c>
      <c r="D289" s="82">
        <v>0</v>
      </c>
      <c r="E289" s="82">
        <v>0</v>
      </c>
      <c r="F289" s="82">
        <v>0</v>
      </c>
      <c r="G289" s="82">
        <v>0</v>
      </c>
      <c r="H289" s="82">
        <v>0</v>
      </c>
    </row>
    <row r="290" spans="1:8" x14ac:dyDescent="0.2">
      <c r="A290" s="33">
        <f>+'C Liability Recon'!A291</f>
        <v>922</v>
      </c>
      <c r="B290" s="33" t="str">
        <f>+'C Liability Recon'!B291</f>
        <v>Sitter-Barfoot Veterans Care</v>
      </c>
      <c r="C290" s="82">
        <v>-86104</v>
      </c>
      <c r="D290" s="82">
        <v>-86104</v>
      </c>
      <c r="E290" s="82">
        <v>-86104</v>
      </c>
      <c r="F290" s="82">
        <v>-86104</v>
      </c>
      <c r="G290" s="82">
        <v>-86104</v>
      </c>
      <c r="H290" s="82">
        <v>-37023</v>
      </c>
    </row>
    <row r="291" spans="1:8" x14ac:dyDescent="0.2">
      <c r="A291" s="33">
        <f>+'C Liability Recon'!A292</f>
        <v>937</v>
      </c>
      <c r="B291" s="33" t="str">
        <f>+'C Liability Recon'!B292</f>
        <v xml:space="preserve">Southern Va Higher Education  </v>
      </c>
      <c r="C291" s="82">
        <v>-17881</v>
      </c>
      <c r="D291" s="82">
        <v>-17881</v>
      </c>
      <c r="E291" s="82">
        <v>-17881</v>
      </c>
      <c r="F291" s="82">
        <v>-17881</v>
      </c>
      <c r="G291" s="82">
        <v>-17881</v>
      </c>
      <c r="H291" s="82">
        <v>-7686</v>
      </c>
    </row>
    <row r="292" spans="1:8" x14ac:dyDescent="0.2">
      <c r="A292" s="33">
        <f>+'C Liability Recon'!A293</f>
        <v>938</v>
      </c>
      <c r="B292" s="33" t="str">
        <f>+'C Liability Recon'!B293</f>
        <v>New College Institute</v>
      </c>
      <c r="C292" s="82">
        <v>-7274</v>
      </c>
      <c r="D292" s="82">
        <v>-7274</v>
      </c>
      <c r="E292" s="82">
        <v>-7274</v>
      </c>
      <c r="F292" s="82">
        <v>-7274</v>
      </c>
      <c r="G292" s="82">
        <v>-7274</v>
      </c>
      <c r="H292" s="82">
        <v>-3129</v>
      </c>
    </row>
    <row r="293" spans="1:8" x14ac:dyDescent="0.2">
      <c r="A293" s="33">
        <f>+'C Liability Recon'!A294</f>
        <v>942</v>
      </c>
      <c r="B293" s="33" t="str">
        <f>+'C Liability Recon'!B294</f>
        <v>Va Museum of Natural History</v>
      </c>
      <c r="C293" s="82">
        <v>-21102</v>
      </c>
      <c r="D293" s="82">
        <v>-21102</v>
      </c>
      <c r="E293" s="82">
        <v>-21102</v>
      </c>
      <c r="F293" s="82">
        <v>-21102</v>
      </c>
      <c r="G293" s="82">
        <v>-21102</v>
      </c>
      <c r="H293" s="82">
        <v>-9076</v>
      </c>
    </row>
    <row r="294" spans="1:8" x14ac:dyDescent="0.2">
      <c r="A294" s="33">
        <f>+'C Liability Recon'!A295</f>
        <v>946</v>
      </c>
      <c r="B294" s="33" t="str">
        <f>+'C Liability Recon'!B295</f>
        <v>Council on Indians</v>
      </c>
      <c r="C294" s="82">
        <v>0</v>
      </c>
      <c r="D294" s="82">
        <v>0</v>
      </c>
      <c r="E294" s="82">
        <v>0</v>
      </c>
      <c r="F294" s="82">
        <v>0</v>
      </c>
      <c r="G294" s="82">
        <v>0</v>
      </c>
      <c r="H294" s="82">
        <v>0</v>
      </c>
    </row>
    <row r="295" spans="1:8" x14ac:dyDescent="0.2">
      <c r="A295" s="33">
        <f>+'C Liability Recon'!A296</f>
        <v>948</v>
      </c>
      <c r="B295" s="33" t="str">
        <f>+'C Liability Recon'!B296</f>
        <v>Southwest Va Higher Ed Center</v>
      </c>
      <c r="C295" s="82">
        <v>-18356</v>
      </c>
      <c r="D295" s="82">
        <v>-18356</v>
      </c>
      <c r="E295" s="82">
        <v>-18356</v>
      </c>
      <c r="F295" s="82">
        <v>-18356</v>
      </c>
      <c r="G295" s="82">
        <v>-18356</v>
      </c>
      <c r="H295" s="82">
        <v>-7889</v>
      </c>
    </row>
    <row r="296" spans="1:8" x14ac:dyDescent="0.2">
      <c r="A296" s="33">
        <f>+'C Liability Recon'!A297</f>
        <v>957</v>
      </c>
      <c r="B296" s="33" t="str">
        <f>+'C Liability Recon'!B297</f>
        <v>Commonwealth Att Serv Council</v>
      </c>
      <c r="C296" s="82">
        <v>-5753</v>
      </c>
      <c r="D296" s="82">
        <v>-5753</v>
      </c>
      <c r="E296" s="82">
        <v>-5753</v>
      </c>
      <c r="F296" s="82">
        <v>-5753</v>
      </c>
      <c r="G296" s="82">
        <v>-5753</v>
      </c>
      <c r="H296" s="82">
        <v>-2476</v>
      </c>
    </row>
    <row r="297" spans="1:8" x14ac:dyDescent="0.2">
      <c r="A297" s="33">
        <f>+'C Liability Recon'!A298</f>
        <v>960</v>
      </c>
      <c r="B297" s="33" t="str">
        <f>+'C Liability Recon'!B298</f>
        <v>Dept of Fire Programs</v>
      </c>
      <c r="C297" s="82">
        <v>-51590</v>
      </c>
      <c r="D297" s="82">
        <v>-51590</v>
      </c>
      <c r="E297" s="82">
        <v>-51590</v>
      </c>
      <c r="F297" s="82">
        <v>-51590</v>
      </c>
      <c r="G297" s="82">
        <v>-51590</v>
      </c>
      <c r="H297" s="82">
        <v>-22185</v>
      </c>
    </row>
    <row r="298" spans="1:8" x14ac:dyDescent="0.2">
      <c r="A298" s="33">
        <f>+'C Liability Recon'!A299</f>
        <v>961</v>
      </c>
      <c r="B298" s="33" t="str">
        <f>+'C Liability Recon'!B299</f>
        <v xml:space="preserve">Div of Capitol Police         </v>
      </c>
      <c r="C298" s="82">
        <v>-66772</v>
      </c>
      <c r="D298" s="82">
        <v>-66772</v>
      </c>
      <c r="E298" s="82">
        <v>-66772</v>
      </c>
      <c r="F298" s="82">
        <v>-66772</v>
      </c>
      <c r="G298" s="82">
        <v>-66772</v>
      </c>
      <c r="H298" s="82">
        <v>-28712</v>
      </c>
    </row>
    <row r="299" spans="1:8" x14ac:dyDescent="0.2">
      <c r="A299" s="33">
        <f>+'C Liability Recon'!A300</f>
        <v>962</v>
      </c>
      <c r="B299" s="33" t="str">
        <f>+'C Liability Recon'!B300</f>
        <v>Dept of Emp Dispute Resolution</v>
      </c>
      <c r="C299" s="82">
        <v>0</v>
      </c>
      <c r="D299" s="82">
        <v>0</v>
      </c>
      <c r="E299" s="82">
        <v>0</v>
      </c>
      <c r="F299" s="82">
        <v>0</v>
      </c>
      <c r="G299" s="82">
        <v>0</v>
      </c>
      <c r="H299" s="82">
        <v>0</v>
      </c>
    </row>
    <row r="300" spans="1:8" x14ac:dyDescent="0.2">
      <c r="A300" s="33">
        <f>+'C Liability Recon'!A301</f>
        <v>963</v>
      </c>
      <c r="B300" s="33" t="str">
        <f>+'C Liability Recon'!B301</f>
        <v>Virginia Liaison Office</v>
      </c>
      <c r="C300" s="82">
        <v>0</v>
      </c>
      <c r="D300" s="82">
        <v>0</v>
      </c>
      <c r="E300" s="82">
        <v>0</v>
      </c>
      <c r="F300" s="82">
        <v>0</v>
      </c>
      <c r="G300" s="82">
        <v>0</v>
      </c>
      <c r="H300" s="82">
        <v>0</v>
      </c>
    </row>
    <row r="301" spans="1:8" x14ac:dyDescent="0.2">
      <c r="A301" s="33">
        <f>+'C Liability Recon'!A302</f>
        <v>964</v>
      </c>
      <c r="B301" s="33" t="str">
        <f>+'C Liability Recon'!B302</f>
        <v>VA Hlth Serv Cost Rev Council</v>
      </c>
      <c r="C301" s="82">
        <v>0</v>
      </c>
      <c r="D301" s="82">
        <v>0</v>
      </c>
      <c r="E301" s="82">
        <v>0</v>
      </c>
      <c r="F301" s="82">
        <v>0</v>
      </c>
      <c r="G301" s="82">
        <v>0</v>
      </c>
      <c r="H301" s="82">
        <v>0</v>
      </c>
    </row>
    <row r="302" spans="1:8" x14ac:dyDescent="0.2">
      <c r="A302" s="33">
        <f>+'C Liability Recon'!A303</f>
        <v>968</v>
      </c>
      <c r="B302" s="33" t="str">
        <f>+'C Liability Recon'!B303</f>
        <v>Commission on Local Government</v>
      </c>
      <c r="C302" s="82">
        <v>0</v>
      </c>
      <c r="D302" s="82">
        <v>0</v>
      </c>
      <c r="E302" s="82">
        <v>0</v>
      </c>
      <c r="F302" s="82">
        <v>0</v>
      </c>
      <c r="G302" s="82">
        <v>0</v>
      </c>
      <c r="H302" s="82">
        <v>0</v>
      </c>
    </row>
    <row r="303" spans="1:8" x14ac:dyDescent="0.2">
      <c r="A303" s="33">
        <f>+'C Liability Recon'!A304</f>
        <v>972</v>
      </c>
      <c r="B303" s="33" t="str">
        <f>+'C Liability Recon'!B304</f>
        <v xml:space="preserve">Virginia Resources Authority  </v>
      </c>
      <c r="C303" s="82">
        <v>0</v>
      </c>
      <c r="D303" s="82">
        <v>0</v>
      </c>
      <c r="E303" s="82">
        <v>0</v>
      </c>
      <c r="F303" s="82">
        <v>0</v>
      </c>
      <c r="G303" s="82">
        <v>0</v>
      </c>
      <c r="H303" s="82">
        <v>0</v>
      </c>
    </row>
    <row r="304" spans="1:8" x14ac:dyDescent="0.2">
      <c r="A304" s="33">
        <f>+'C Liability Recon'!A305</f>
        <v>980</v>
      </c>
      <c r="B304" s="33" t="str">
        <f>+'C Liability Recon'!B305</f>
        <v>Higher Education Tuition Moderation Incentive Fund</v>
      </c>
      <c r="C304" s="82">
        <v>0</v>
      </c>
      <c r="D304" s="82">
        <v>0</v>
      </c>
      <c r="E304" s="82">
        <v>0</v>
      </c>
      <c r="F304" s="82">
        <v>0</v>
      </c>
      <c r="G304" s="82">
        <v>0</v>
      </c>
      <c r="H304" s="82">
        <v>0</v>
      </c>
    </row>
    <row r="305" spans="1:8" x14ac:dyDescent="0.2">
      <c r="A305" s="33">
        <f>+'C Liability Recon'!A306</f>
        <v>986</v>
      </c>
      <c r="B305" s="33" t="str">
        <f>+'C Liability Recon'!B306</f>
        <v xml:space="preserve">State Grants to Nonstate Agys </v>
      </c>
      <c r="C305" s="82">
        <v>0</v>
      </c>
      <c r="D305" s="82">
        <v>0</v>
      </c>
      <c r="E305" s="82">
        <v>0</v>
      </c>
      <c r="F305" s="82">
        <v>0</v>
      </c>
      <c r="G305" s="82">
        <v>0</v>
      </c>
      <c r="H305" s="82">
        <v>0</v>
      </c>
    </row>
    <row r="306" spans="1:8" x14ac:dyDescent="0.2">
      <c r="A306" s="33">
        <f>+'C Liability Recon'!A307</f>
        <v>989</v>
      </c>
      <c r="B306" s="33" t="str">
        <f>+'C Liability Recon'!B307</f>
        <v>Higher Education Research Init</v>
      </c>
      <c r="C306" s="82">
        <v>0</v>
      </c>
      <c r="D306" s="82">
        <v>0</v>
      </c>
      <c r="E306" s="82">
        <v>0</v>
      </c>
      <c r="F306" s="82">
        <v>0</v>
      </c>
      <c r="G306" s="82">
        <v>0</v>
      </c>
      <c r="H306" s="82">
        <v>0</v>
      </c>
    </row>
    <row r="307" spans="1:8" x14ac:dyDescent="0.2">
      <c r="A307" s="33">
        <f>+'C Liability Recon'!A308</f>
        <v>992</v>
      </c>
      <c r="B307" s="33" t="str">
        <f>+'C Liability Recon'!B308</f>
        <v>Planned Reversions</v>
      </c>
      <c r="C307" s="82">
        <v>0</v>
      </c>
      <c r="D307" s="82">
        <v>0</v>
      </c>
      <c r="E307" s="82">
        <v>0</v>
      </c>
      <c r="F307" s="82">
        <v>0</v>
      </c>
      <c r="G307" s="82">
        <v>0</v>
      </c>
      <c r="H307" s="82">
        <v>0</v>
      </c>
    </row>
    <row r="308" spans="1:8" x14ac:dyDescent="0.2">
      <c r="A308" s="33">
        <f>+'C Liability Recon'!A309</f>
        <v>993</v>
      </c>
      <c r="B308" s="33" t="str">
        <f>+'C Liability Recon'!B309</f>
        <v xml:space="preserve">Treasury Construction Fin     </v>
      </c>
      <c r="C308" s="82">
        <v>0</v>
      </c>
      <c r="D308" s="82">
        <v>0</v>
      </c>
      <c r="E308" s="82">
        <v>0</v>
      </c>
      <c r="F308" s="82">
        <v>0</v>
      </c>
      <c r="G308" s="82">
        <v>0</v>
      </c>
      <c r="H308" s="82">
        <v>0</v>
      </c>
    </row>
    <row r="309" spans="1:8" x14ac:dyDescent="0.2">
      <c r="A309" s="33">
        <f>+'C Liability Recon'!A310</f>
        <v>995</v>
      </c>
      <c r="B309" s="33" t="str">
        <f>+'C Liability Recon'!B310</f>
        <v>Central Appropriations</v>
      </c>
      <c r="C309" s="82">
        <v>0</v>
      </c>
      <c r="D309" s="82">
        <v>0</v>
      </c>
      <c r="E309" s="82">
        <v>0</v>
      </c>
      <c r="F309" s="82">
        <v>0</v>
      </c>
      <c r="G309" s="82">
        <v>0</v>
      </c>
      <c r="H309" s="82">
        <v>0</v>
      </c>
    </row>
    <row r="310" spans="1:8" ht="15" x14ac:dyDescent="0.35">
      <c r="A310" s="33">
        <f>+'C Liability Recon'!A311</f>
        <v>999</v>
      </c>
      <c r="B310" s="33" t="str">
        <f>+'C Liability Recon'!B311</f>
        <v>Dept Alcoholic Beverage Control</v>
      </c>
      <c r="C310" s="92">
        <v>-608411</v>
      </c>
      <c r="D310" s="92">
        <v>-608411</v>
      </c>
      <c r="E310" s="92">
        <v>-608411</v>
      </c>
      <c r="F310" s="92">
        <v>-608411</v>
      </c>
      <c r="G310" s="92">
        <v>-608411</v>
      </c>
      <c r="H310" s="92">
        <v>-261615</v>
      </c>
    </row>
    <row r="312" spans="1:8" ht="15" x14ac:dyDescent="0.35">
      <c r="B312" s="84" t="s">
        <v>385</v>
      </c>
      <c r="C312" s="52">
        <f t="shared" ref="C312:H312" si="0">SUM(C4:C310)</f>
        <v>-60333842</v>
      </c>
      <c r="D312" s="52">
        <f t="shared" si="0"/>
        <v>-60333842</v>
      </c>
      <c r="E312" s="52">
        <f t="shared" si="0"/>
        <v>-60333842</v>
      </c>
      <c r="F312" s="52">
        <f t="shared" si="0"/>
        <v>-60333842</v>
      </c>
      <c r="G312" s="52">
        <f t="shared" si="0"/>
        <v>-60333842</v>
      </c>
      <c r="H312" s="52">
        <f t="shared" si="0"/>
        <v>-25943554</v>
      </c>
    </row>
  </sheetData>
  <sheetProtection password="FF8E" sheet="1" objects="1" scenarios="1"/>
  <mergeCells count="1">
    <mergeCell ref="C2:G2"/>
  </mergeCells>
  <pageMargins left="0.7" right="0.7" top="0.75" bottom="0.75" header="0.3" footer="0.3"/>
  <pageSetup scale="58" fitToHeight="0" orientation="landscape" r:id="rId1"/>
  <headerFooter>
    <oddFooter>&amp;L&amp;Z&amp;F&amp;R&amp;D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4"/>
  <sheetViews>
    <sheetView showGridLines="0" showRowColHeaders="0" zoomScaleNormal="100" workbookViewId="0">
      <pane xSplit="1" ySplit="3" topLeftCell="B4" activePane="bottomRight" state="frozen"/>
      <selection activeCell="E61" sqref="E61"/>
      <selection pane="topRight" activeCell="E61" sqref="E61"/>
      <selection pane="bottomLeft" activeCell="E61" sqref="E61"/>
      <selection pane="bottomRight" activeCell="E61" sqref="E61"/>
    </sheetView>
  </sheetViews>
  <sheetFormatPr defaultColWidth="9.140625" defaultRowHeight="12.75" x14ac:dyDescent="0.2"/>
  <cols>
    <col min="1" max="1" width="10.42578125" style="13" bestFit="1" customWidth="1"/>
    <col min="2" max="2" width="38" style="84" customWidth="1"/>
    <col min="3" max="3" width="14" style="2" customWidth="1"/>
    <col min="4" max="4" width="12.85546875" style="2" bestFit="1" customWidth="1"/>
    <col min="5" max="5" width="15.28515625" style="2" customWidth="1"/>
    <col min="6" max="6" width="15.140625" style="2" customWidth="1"/>
    <col min="7" max="8" width="12.85546875" style="2" bestFit="1" customWidth="1"/>
    <col min="9" max="12" width="12.28515625" style="2" customWidth="1"/>
    <col min="13" max="16384" width="9.140625" style="2"/>
  </cols>
  <sheetData>
    <row r="1" spans="1:12" ht="15.75" x14ac:dyDescent="0.25">
      <c r="A1" s="83" t="s">
        <v>409</v>
      </c>
      <c r="C1" s="109" t="s">
        <v>1</v>
      </c>
      <c r="D1" s="109" t="s">
        <v>2</v>
      </c>
      <c r="E1" s="109" t="s">
        <v>3</v>
      </c>
      <c r="F1" s="109" t="s">
        <v>4</v>
      </c>
      <c r="G1" s="109" t="s">
        <v>5</v>
      </c>
      <c r="H1" s="109" t="s">
        <v>6</v>
      </c>
      <c r="I1" s="109" t="s">
        <v>7</v>
      </c>
      <c r="J1" s="109" t="s">
        <v>8</v>
      </c>
      <c r="K1" s="109" t="s">
        <v>9</v>
      </c>
      <c r="L1" s="109" t="s">
        <v>10</v>
      </c>
    </row>
    <row r="2" spans="1:12" x14ac:dyDescent="0.2">
      <c r="B2" s="85"/>
      <c r="C2" s="150" t="s">
        <v>410</v>
      </c>
      <c r="D2" s="150"/>
      <c r="E2" s="94" t="s">
        <v>411</v>
      </c>
      <c r="F2" s="94" t="s">
        <v>411</v>
      </c>
      <c r="G2" s="95"/>
      <c r="H2" s="86"/>
      <c r="I2" s="150" t="s">
        <v>412</v>
      </c>
      <c r="J2" s="150"/>
      <c r="K2" s="150" t="s">
        <v>413</v>
      </c>
      <c r="L2" s="150"/>
    </row>
    <row r="3" spans="1:12" x14ac:dyDescent="0.2">
      <c r="A3" s="54" t="s">
        <v>19</v>
      </c>
      <c r="B3" s="31" t="s">
        <v>15</v>
      </c>
      <c r="C3" s="87" t="s">
        <v>414</v>
      </c>
      <c r="D3" s="87" t="s">
        <v>415</v>
      </c>
      <c r="E3" s="9" t="s">
        <v>416</v>
      </c>
      <c r="F3" s="9" t="s">
        <v>417</v>
      </c>
      <c r="G3" s="87" t="s">
        <v>414</v>
      </c>
      <c r="H3" s="87" t="s">
        <v>415</v>
      </c>
      <c r="I3" s="87" t="s">
        <v>414</v>
      </c>
      <c r="J3" s="87" t="s">
        <v>415</v>
      </c>
      <c r="K3" s="87" t="s">
        <v>414</v>
      </c>
      <c r="L3" s="87" t="s">
        <v>415</v>
      </c>
    </row>
    <row r="4" spans="1:12" x14ac:dyDescent="0.2">
      <c r="A4" s="33">
        <f>+'C Liability Recon'!A5</f>
        <v>5</v>
      </c>
      <c r="B4" s="33" t="str">
        <f>+'C Liability Recon'!B5</f>
        <v>VRS Retirees, Survivors, LTD Participants</v>
      </c>
      <c r="C4" s="14">
        <v>0</v>
      </c>
      <c r="D4" s="14">
        <v>0</v>
      </c>
      <c r="E4" s="89">
        <v>0</v>
      </c>
      <c r="F4" s="89">
        <v>0</v>
      </c>
      <c r="G4" s="89">
        <v>0</v>
      </c>
      <c r="H4" s="89">
        <v>0</v>
      </c>
      <c r="I4" s="89">
        <v>0</v>
      </c>
      <c r="J4" s="89">
        <v>0</v>
      </c>
      <c r="K4" s="89">
        <v>0</v>
      </c>
      <c r="L4" s="89">
        <v>0</v>
      </c>
    </row>
    <row r="5" spans="1:12" ht="25.5" x14ac:dyDescent="0.2">
      <c r="A5" s="33">
        <f>+'C Liability Recon'!A6</f>
        <v>6</v>
      </c>
      <c r="B5" s="33" t="str">
        <f>+'C Liability Recon'!B6</f>
        <v>Non-Annuitant Survivors, Extended Coverage</v>
      </c>
      <c r="C5" s="16">
        <v>0</v>
      </c>
      <c r="D5" s="16">
        <v>0</v>
      </c>
      <c r="E5" s="82">
        <v>0</v>
      </c>
      <c r="F5" s="82">
        <v>0</v>
      </c>
      <c r="G5" s="82">
        <v>0</v>
      </c>
      <c r="H5" s="82">
        <v>0</v>
      </c>
      <c r="I5" s="82">
        <v>0</v>
      </c>
      <c r="J5" s="82">
        <v>0</v>
      </c>
      <c r="K5" s="82">
        <v>0</v>
      </c>
      <c r="L5" s="82">
        <v>0</v>
      </c>
    </row>
    <row r="6" spans="1:12" x14ac:dyDescent="0.2">
      <c r="A6" s="33">
        <f>+'C Liability Recon'!A7</f>
        <v>7</v>
      </c>
      <c r="B6" s="33" t="str">
        <f>+'C Liability Recon'!B7</f>
        <v>ORP Retirees, Survivors, LTD Participants</v>
      </c>
      <c r="C6" s="16">
        <v>0</v>
      </c>
      <c r="D6" s="16">
        <v>0</v>
      </c>
      <c r="E6" s="82">
        <v>0</v>
      </c>
      <c r="F6" s="82">
        <v>0</v>
      </c>
      <c r="G6" s="82">
        <v>0</v>
      </c>
      <c r="H6" s="82">
        <v>0</v>
      </c>
      <c r="I6" s="82">
        <v>0</v>
      </c>
      <c r="J6" s="82">
        <v>0</v>
      </c>
      <c r="K6" s="82">
        <v>0</v>
      </c>
      <c r="L6" s="82">
        <v>0</v>
      </c>
    </row>
    <row r="7" spans="1:12" x14ac:dyDescent="0.2">
      <c r="A7" s="33">
        <f>+'C Liability Recon'!A8</f>
        <v>47</v>
      </c>
      <c r="B7" s="33" t="str">
        <f>+'C Liability Recon'!B8</f>
        <v>Various TLC Govt Groups</v>
      </c>
      <c r="C7" s="16">
        <v>0</v>
      </c>
      <c r="D7" s="16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</row>
    <row r="8" spans="1:12" x14ac:dyDescent="0.2">
      <c r="A8" s="33">
        <f>+'C Liability Recon'!A9</f>
        <v>48</v>
      </c>
      <c r="B8" s="33" t="str">
        <f>+'C Liability Recon'!B9</f>
        <v>Various TLC School Groups</v>
      </c>
      <c r="C8" s="16">
        <v>0</v>
      </c>
      <c r="D8" s="16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</row>
    <row r="9" spans="1:12" x14ac:dyDescent="0.2">
      <c r="A9" s="33">
        <f>+'C Liability Recon'!A10</f>
        <v>90</v>
      </c>
      <c r="B9" s="33" t="str">
        <f>+'C Liability Recon'!B10</f>
        <v>POTOMAC RIVER FISHERIES</v>
      </c>
      <c r="C9" s="16">
        <v>11333</v>
      </c>
      <c r="D9" s="16">
        <v>0</v>
      </c>
      <c r="E9" s="82">
        <v>68321</v>
      </c>
      <c r="F9" s="82">
        <v>68712</v>
      </c>
      <c r="G9" s="82">
        <v>0</v>
      </c>
      <c r="H9" s="82">
        <v>391</v>
      </c>
      <c r="I9" s="82">
        <v>391</v>
      </c>
      <c r="J9" s="82">
        <v>0</v>
      </c>
      <c r="K9" s="82">
        <v>391</v>
      </c>
      <c r="L9" s="82">
        <v>0</v>
      </c>
    </row>
    <row r="10" spans="1:12" ht="25.5" x14ac:dyDescent="0.2">
      <c r="A10" s="33">
        <f>+'C Liability Recon'!A11</f>
        <v>91</v>
      </c>
      <c r="B10" s="33" t="str">
        <f>+'C Liability Recon'!B11</f>
        <v>New River Valley Emergency Communications</v>
      </c>
      <c r="C10" s="16">
        <v>0</v>
      </c>
      <c r="D10" s="16">
        <v>88678</v>
      </c>
      <c r="E10" s="82">
        <v>0</v>
      </c>
      <c r="F10" s="82">
        <v>106922</v>
      </c>
      <c r="G10" s="82">
        <v>0</v>
      </c>
      <c r="H10" s="82">
        <v>106922</v>
      </c>
      <c r="I10" s="82">
        <v>106922</v>
      </c>
      <c r="J10" s="82">
        <v>0</v>
      </c>
      <c r="K10" s="82">
        <v>106922</v>
      </c>
      <c r="L10" s="82">
        <v>0</v>
      </c>
    </row>
    <row r="11" spans="1:12" x14ac:dyDescent="0.2">
      <c r="A11" s="33">
        <f>+'C Liability Recon'!A12</f>
        <v>100</v>
      </c>
      <c r="B11" s="33" t="str">
        <f>+'C Liability Recon'!B12</f>
        <v xml:space="preserve">Senate of Virginia            </v>
      </c>
      <c r="C11" s="16">
        <v>385959</v>
      </c>
      <c r="D11" s="16">
        <v>0</v>
      </c>
      <c r="E11" s="82">
        <v>1943255</v>
      </c>
      <c r="F11" s="82">
        <v>1877672</v>
      </c>
      <c r="G11" s="82">
        <v>65583</v>
      </c>
      <c r="H11" s="82">
        <v>0</v>
      </c>
      <c r="I11" s="82">
        <v>0</v>
      </c>
      <c r="J11" s="82">
        <v>65583</v>
      </c>
      <c r="K11" s="82">
        <v>0</v>
      </c>
      <c r="L11" s="82">
        <v>65583</v>
      </c>
    </row>
    <row r="12" spans="1:12" x14ac:dyDescent="0.2">
      <c r="A12" s="33">
        <f>+'C Liability Recon'!A13</f>
        <v>101</v>
      </c>
      <c r="B12" s="33" t="str">
        <f>+'C Liability Recon'!B13</f>
        <v xml:space="preserve">Virginia House of Delegates   </v>
      </c>
      <c r="C12" s="16">
        <v>517667</v>
      </c>
      <c r="D12" s="16">
        <v>0</v>
      </c>
      <c r="E12" s="82">
        <v>3648854</v>
      </c>
      <c r="F12" s="82">
        <v>3775352</v>
      </c>
      <c r="G12" s="82">
        <v>0</v>
      </c>
      <c r="H12" s="82">
        <v>126498</v>
      </c>
      <c r="I12" s="82">
        <v>126498</v>
      </c>
      <c r="J12" s="82">
        <v>0</v>
      </c>
      <c r="K12" s="82">
        <v>126498</v>
      </c>
      <c r="L12" s="82">
        <v>0</v>
      </c>
    </row>
    <row r="13" spans="1:12" x14ac:dyDescent="0.2">
      <c r="A13" s="33">
        <f>+'C Liability Recon'!A14</f>
        <v>102</v>
      </c>
      <c r="B13" s="33" t="str">
        <f>+'C Liability Recon'!B14</f>
        <v>Leg Dept Reversion Clear Acct</v>
      </c>
      <c r="C13" s="16">
        <v>0</v>
      </c>
      <c r="D13" s="16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</row>
    <row r="14" spans="1:12" x14ac:dyDescent="0.2">
      <c r="A14" s="124">
        <f>+'C Liability Recon'!A15</f>
        <v>103</v>
      </c>
      <c r="B14" s="33" t="str">
        <f>+'C Liability Recon'!B15</f>
        <v>Magistrates</v>
      </c>
      <c r="C14" s="16">
        <v>1005461</v>
      </c>
      <c r="D14" s="16">
        <v>0</v>
      </c>
      <c r="E14" s="82">
        <v>6006429</v>
      </c>
      <c r="F14" s="82">
        <v>6029794</v>
      </c>
      <c r="G14" s="82">
        <v>0</v>
      </c>
      <c r="H14" s="82">
        <v>23365</v>
      </c>
      <c r="I14" s="82">
        <v>23365</v>
      </c>
      <c r="J14" s="82">
        <v>0</v>
      </c>
      <c r="K14" s="82">
        <v>23365</v>
      </c>
      <c r="L14" s="82">
        <v>0</v>
      </c>
    </row>
    <row r="15" spans="1:12" x14ac:dyDescent="0.2">
      <c r="A15" s="33">
        <f>+'C Liability Recon'!A16</f>
        <v>107</v>
      </c>
      <c r="B15" s="33" t="str">
        <f>+'C Liability Recon'!B16</f>
        <v>Div of Legislative Services</v>
      </c>
      <c r="C15" s="16">
        <v>146817</v>
      </c>
      <c r="D15" s="16">
        <v>0</v>
      </c>
      <c r="E15" s="82">
        <v>1190294</v>
      </c>
      <c r="F15" s="82">
        <v>1258147</v>
      </c>
      <c r="G15" s="82">
        <v>0</v>
      </c>
      <c r="H15" s="82">
        <v>67853</v>
      </c>
      <c r="I15" s="82">
        <v>67853</v>
      </c>
      <c r="J15" s="82">
        <v>0</v>
      </c>
      <c r="K15" s="82">
        <v>67853</v>
      </c>
      <c r="L15" s="82">
        <v>0</v>
      </c>
    </row>
    <row r="16" spans="1:12" x14ac:dyDescent="0.2">
      <c r="A16" s="33">
        <f>+'C Liability Recon'!A17</f>
        <v>109</v>
      </c>
      <c r="B16" s="33" t="str">
        <f>+'C Liability Recon'!B17</f>
        <v>Div of Legislative Auto Sys</v>
      </c>
      <c r="C16" s="16">
        <v>106784</v>
      </c>
      <c r="D16" s="16">
        <v>0</v>
      </c>
      <c r="E16" s="82">
        <v>444814</v>
      </c>
      <c r="F16" s="82">
        <v>407571</v>
      </c>
      <c r="G16" s="82">
        <v>37243</v>
      </c>
      <c r="H16" s="82">
        <v>0</v>
      </c>
      <c r="I16" s="82">
        <v>0</v>
      </c>
      <c r="J16" s="82">
        <v>37243</v>
      </c>
      <c r="K16" s="82">
        <v>0</v>
      </c>
      <c r="L16" s="82">
        <v>37243</v>
      </c>
    </row>
    <row r="17" spans="1:12" x14ac:dyDescent="0.2">
      <c r="A17" s="33">
        <f>+'C Liability Recon'!A18</f>
        <v>110</v>
      </c>
      <c r="B17" s="33" t="str">
        <f>+'C Liability Recon'!B18</f>
        <v>Joint Leg Audit &amp; Review Comm</v>
      </c>
      <c r="C17" s="16">
        <v>88550</v>
      </c>
      <c r="D17" s="16">
        <v>0</v>
      </c>
      <c r="E17" s="82">
        <v>480054</v>
      </c>
      <c r="F17" s="82">
        <v>472046</v>
      </c>
      <c r="G17" s="82">
        <v>8008</v>
      </c>
      <c r="H17" s="82">
        <v>0</v>
      </c>
      <c r="I17" s="82">
        <v>0</v>
      </c>
      <c r="J17" s="82">
        <v>8008</v>
      </c>
      <c r="K17" s="82">
        <v>0</v>
      </c>
      <c r="L17" s="82">
        <v>8008</v>
      </c>
    </row>
    <row r="18" spans="1:12" x14ac:dyDescent="0.2">
      <c r="A18" s="33">
        <f>+'C Liability Recon'!A19</f>
        <v>111</v>
      </c>
      <c r="B18" s="33" t="str">
        <f>+'C Liability Recon'!B19</f>
        <v>Supreme Court of Virginia</v>
      </c>
      <c r="C18" s="16">
        <v>749172</v>
      </c>
      <c r="D18" s="16">
        <v>0</v>
      </c>
      <c r="E18" s="82">
        <v>4819277</v>
      </c>
      <c r="F18" s="82">
        <v>4907429</v>
      </c>
      <c r="G18" s="82">
        <v>0</v>
      </c>
      <c r="H18" s="82">
        <v>88152</v>
      </c>
      <c r="I18" s="82">
        <v>88152</v>
      </c>
      <c r="J18" s="82">
        <v>0</v>
      </c>
      <c r="K18" s="82">
        <v>88152</v>
      </c>
      <c r="L18" s="82">
        <v>0</v>
      </c>
    </row>
    <row r="19" spans="1:12" x14ac:dyDescent="0.2">
      <c r="A19" s="33">
        <f>+'C Liability Recon'!A20</f>
        <v>112</v>
      </c>
      <c r="B19" s="33" t="str">
        <f>+'C Liability Recon'!B20</f>
        <v>Judicial Inquiry And Rev Comm</v>
      </c>
      <c r="C19" s="16">
        <v>4177</v>
      </c>
      <c r="D19" s="16">
        <v>0</v>
      </c>
      <c r="E19" s="82">
        <v>42883</v>
      </c>
      <c r="F19" s="82">
        <v>46668</v>
      </c>
      <c r="G19" s="82">
        <v>0</v>
      </c>
      <c r="H19" s="82">
        <v>3785</v>
      </c>
      <c r="I19" s="82">
        <v>3785</v>
      </c>
      <c r="J19" s="82">
        <v>0</v>
      </c>
      <c r="K19" s="82">
        <v>3785</v>
      </c>
      <c r="L19" s="82">
        <v>0</v>
      </c>
    </row>
    <row r="20" spans="1:12" x14ac:dyDescent="0.2">
      <c r="A20" s="33">
        <f>+'C Liability Recon'!A21</f>
        <v>113</v>
      </c>
      <c r="B20" s="33" t="str">
        <f>+'C Liability Recon'!B21</f>
        <v>Circuit Courts</v>
      </c>
      <c r="C20" s="16">
        <v>524164</v>
      </c>
      <c r="D20" s="16">
        <v>0</v>
      </c>
      <c r="E20" s="82">
        <v>3194839</v>
      </c>
      <c r="F20" s="82">
        <v>3220100</v>
      </c>
      <c r="G20" s="82">
        <v>0</v>
      </c>
      <c r="H20" s="82">
        <v>25261</v>
      </c>
      <c r="I20" s="82">
        <v>25261</v>
      </c>
      <c r="J20" s="82">
        <v>0</v>
      </c>
      <c r="K20" s="82">
        <v>25261</v>
      </c>
      <c r="L20" s="82">
        <v>0</v>
      </c>
    </row>
    <row r="21" spans="1:12" x14ac:dyDescent="0.2">
      <c r="A21" s="33">
        <f>+'C Liability Recon'!A22</f>
        <v>114</v>
      </c>
      <c r="B21" s="33" t="str">
        <f>+'C Liability Recon'!B22</f>
        <v>General District Courts</v>
      </c>
      <c r="C21" s="16">
        <v>2663723</v>
      </c>
      <c r="D21" s="16">
        <v>0</v>
      </c>
      <c r="E21" s="82">
        <v>15753944</v>
      </c>
      <c r="F21" s="82">
        <v>15783211</v>
      </c>
      <c r="G21" s="82">
        <v>0</v>
      </c>
      <c r="H21" s="82">
        <v>29267</v>
      </c>
      <c r="I21" s="82">
        <v>29267</v>
      </c>
      <c r="J21" s="82">
        <v>0</v>
      </c>
      <c r="K21" s="82">
        <v>29267</v>
      </c>
      <c r="L21" s="82">
        <v>0</v>
      </c>
    </row>
    <row r="22" spans="1:12" x14ac:dyDescent="0.2">
      <c r="A22" s="33">
        <f>+'C Liability Recon'!A23</f>
        <v>115</v>
      </c>
      <c r="B22" s="33" t="str">
        <f>+'C Liability Recon'!B23</f>
        <v>Juv and Dom Relations Dist Crt</v>
      </c>
      <c r="C22" s="16">
        <v>1835596</v>
      </c>
      <c r="D22" s="16">
        <v>0</v>
      </c>
      <c r="E22" s="82">
        <v>10808357</v>
      </c>
      <c r="F22" s="82">
        <v>10818686</v>
      </c>
      <c r="G22" s="82">
        <v>0</v>
      </c>
      <c r="H22" s="82">
        <v>10329</v>
      </c>
      <c r="I22" s="82">
        <v>10329</v>
      </c>
      <c r="J22" s="82">
        <v>0</v>
      </c>
      <c r="K22" s="82">
        <v>10329</v>
      </c>
      <c r="L22" s="82">
        <v>0</v>
      </c>
    </row>
    <row r="23" spans="1:12" x14ac:dyDescent="0.2">
      <c r="A23" s="33">
        <f>+'C Liability Recon'!A24</f>
        <v>116</v>
      </c>
      <c r="B23" s="33" t="str">
        <f>+'C Liability Recon'!B24</f>
        <v>Combined District Courts</v>
      </c>
      <c r="C23" s="16">
        <v>446546</v>
      </c>
      <c r="D23" s="16">
        <v>0</v>
      </c>
      <c r="E23" s="82">
        <v>3052963</v>
      </c>
      <c r="F23" s="82">
        <v>3142624</v>
      </c>
      <c r="G23" s="82">
        <v>0</v>
      </c>
      <c r="H23" s="82">
        <v>89661</v>
      </c>
      <c r="I23" s="82">
        <v>89661</v>
      </c>
      <c r="J23" s="82">
        <v>0</v>
      </c>
      <c r="K23" s="82">
        <v>89661</v>
      </c>
      <c r="L23" s="82">
        <v>0</v>
      </c>
    </row>
    <row r="24" spans="1:12" x14ac:dyDescent="0.2">
      <c r="A24" s="33">
        <f>+'C Liability Recon'!A25</f>
        <v>117</v>
      </c>
      <c r="B24" s="33" t="str">
        <f>+'C Liability Recon'!B25</f>
        <v>Virginia State Bar</v>
      </c>
      <c r="C24" s="16">
        <v>204110</v>
      </c>
      <c r="D24" s="16">
        <v>0</v>
      </c>
      <c r="E24" s="82">
        <v>1618163</v>
      </c>
      <c r="F24" s="82">
        <v>1704959</v>
      </c>
      <c r="G24" s="82">
        <v>0</v>
      </c>
      <c r="H24" s="82">
        <v>86796</v>
      </c>
      <c r="I24" s="82">
        <v>86796</v>
      </c>
      <c r="J24" s="82">
        <v>0</v>
      </c>
      <c r="K24" s="82">
        <v>86796</v>
      </c>
      <c r="L24" s="82">
        <v>0</v>
      </c>
    </row>
    <row r="25" spans="1:12" x14ac:dyDescent="0.2">
      <c r="A25" s="33">
        <f>+'C Liability Recon'!A26</f>
        <v>119</v>
      </c>
      <c r="B25" s="33" t="str">
        <f>+'C Liability Recon'!B26</f>
        <v>Lieutenant Governor</v>
      </c>
      <c r="C25" s="16">
        <v>9434</v>
      </c>
      <c r="D25" s="16">
        <v>0</v>
      </c>
      <c r="E25" s="82">
        <v>38877</v>
      </c>
      <c r="F25" s="82">
        <v>35500</v>
      </c>
      <c r="G25" s="82">
        <v>3377</v>
      </c>
      <c r="H25" s="82">
        <v>0</v>
      </c>
      <c r="I25" s="82">
        <v>0</v>
      </c>
      <c r="J25" s="82">
        <v>3377</v>
      </c>
      <c r="K25" s="82">
        <v>0</v>
      </c>
      <c r="L25" s="82">
        <v>3377</v>
      </c>
    </row>
    <row r="26" spans="1:12" x14ac:dyDescent="0.2">
      <c r="A26" s="33">
        <f>+'C Liability Recon'!A27</f>
        <v>121</v>
      </c>
      <c r="B26" s="33" t="str">
        <f>+'C Liability Recon'!B27</f>
        <v>Office of the Governor</v>
      </c>
      <c r="C26" s="16">
        <v>42617</v>
      </c>
      <c r="D26" s="16">
        <v>0</v>
      </c>
      <c r="E26" s="82">
        <v>468266</v>
      </c>
      <c r="F26" s="82">
        <v>513216</v>
      </c>
      <c r="G26" s="82">
        <v>0</v>
      </c>
      <c r="H26" s="82">
        <v>44950</v>
      </c>
      <c r="I26" s="82">
        <v>44950</v>
      </c>
      <c r="J26" s="82">
        <v>0</v>
      </c>
      <c r="K26" s="82">
        <v>44950</v>
      </c>
      <c r="L26" s="82">
        <v>0</v>
      </c>
    </row>
    <row r="27" spans="1:12" x14ac:dyDescent="0.2">
      <c r="A27" s="33">
        <f>+'C Liability Recon'!A28</f>
        <v>122</v>
      </c>
      <c r="B27" s="33" t="str">
        <f>+'C Liability Recon'!B28</f>
        <v>Dept of Planning and Budget</v>
      </c>
      <c r="C27" s="16">
        <v>164488</v>
      </c>
      <c r="D27" s="16">
        <v>0</v>
      </c>
      <c r="E27" s="82">
        <v>776578</v>
      </c>
      <c r="F27" s="82">
        <v>738012</v>
      </c>
      <c r="G27" s="82">
        <v>38566</v>
      </c>
      <c r="H27" s="82">
        <v>0</v>
      </c>
      <c r="I27" s="82">
        <v>0</v>
      </c>
      <c r="J27" s="82">
        <v>38566</v>
      </c>
      <c r="K27" s="82">
        <v>0</v>
      </c>
      <c r="L27" s="82">
        <v>38566</v>
      </c>
    </row>
    <row r="28" spans="1:12" x14ac:dyDescent="0.2">
      <c r="A28" s="33">
        <f>+'C Liability Recon'!A29</f>
        <v>123</v>
      </c>
      <c r="B28" s="33" t="str">
        <f>+'C Liability Recon'!B29</f>
        <v>Dept of Military Affairs</v>
      </c>
      <c r="C28" s="16">
        <v>860600</v>
      </c>
      <c r="D28" s="16">
        <v>0</v>
      </c>
      <c r="E28" s="82">
        <v>4272645</v>
      </c>
      <c r="F28" s="82">
        <v>4113989</v>
      </c>
      <c r="G28" s="82">
        <v>158656</v>
      </c>
      <c r="H28" s="82">
        <v>0</v>
      </c>
      <c r="I28" s="82">
        <v>0</v>
      </c>
      <c r="J28" s="82">
        <v>158656</v>
      </c>
      <c r="K28" s="82">
        <v>0</v>
      </c>
      <c r="L28" s="82">
        <v>158656</v>
      </c>
    </row>
    <row r="29" spans="1:12" x14ac:dyDescent="0.2">
      <c r="A29" s="33">
        <f>+'C Liability Recon'!A30</f>
        <v>124</v>
      </c>
      <c r="B29" s="33" t="str">
        <f>+'C Liability Recon'!B30</f>
        <v xml:space="preserve">Governors Comm on Govt Reform </v>
      </c>
      <c r="C29" s="16">
        <v>0</v>
      </c>
      <c r="D29" s="16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</row>
    <row r="30" spans="1:12" x14ac:dyDescent="0.2">
      <c r="A30" s="33">
        <f>+'C Liability Recon'!A31</f>
        <v>125</v>
      </c>
      <c r="B30" s="33" t="str">
        <f>+'C Liability Recon'!B31</f>
        <v>Court of Appeals of Virginia</v>
      </c>
      <c r="C30" s="16">
        <v>146912</v>
      </c>
      <c r="D30" s="16">
        <v>0</v>
      </c>
      <c r="E30" s="82">
        <v>1096433</v>
      </c>
      <c r="F30" s="82">
        <v>1144862</v>
      </c>
      <c r="G30" s="82">
        <v>0</v>
      </c>
      <c r="H30" s="82">
        <v>48429</v>
      </c>
      <c r="I30" s="82">
        <v>48429</v>
      </c>
      <c r="J30" s="82">
        <v>0</v>
      </c>
      <c r="K30" s="82">
        <v>48429</v>
      </c>
      <c r="L30" s="82">
        <v>0</v>
      </c>
    </row>
    <row r="31" spans="1:12" x14ac:dyDescent="0.2">
      <c r="A31" s="33">
        <f>+'C Liability Recon'!A32</f>
        <v>126</v>
      </c>
      <c r="B31" s="33" t="str">
        <f>+'C Liability Recon'!B32</f>
        <v>Gov Comm on Champion Schools</v>
      </c>
      <c r="C31" s="16">
        <v>0</v>
      </c>
      <c r="D31" s="16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</row>
    <row r="32" spans="1:12" x14ac:dyDescent="0.2">
      <c r="A32" s="33">
        <f>+'C Liability Recon'!A33</f>
        <v>127</v>
      </c>
      <c r="B32" s="33" t="str">
        <f>+'C Liability Recon'!B33</f>
        <v xml:space="preserve">Dept of Emergency Management  </v>
      </c>
      <c r="C32" s="16">
        <v>148444</v>
      </c>
      <c r="D32" s="16">
        <v>0</v>
      </c>
      <c r="E32" s="82">
        <v>1860925</v>
      </c>
      <c r="F32" s="82">
        <v>2064781</v>
      </c>
      <c r="G32" s="82">
        <v>0</v>
      </c>
      <c r="H32" s="82">
        <v>203856</v>
      </c>
      <c r="I32" s="82">
        <v>203856</v>
      </c>
      <c r="J32" s="82">
        <v>0</v>
      </c>
      <c r="K32" s="82">
        <v>203856</v>
      </c>
      <c r="L32" s="82">
        <v>0</v>
      </c>
    </row>
    <row r="33" spans="1:12" x14ac:dyDescent="0.2">
      <c r="A33" s="33">
        <f>+'C Liability Recon'!A34</f>
        <v>128</v>
      </c>
      <c r="B33" s="33" t="str">
        <f>+'C Liability Recon'!B34</f>
        <v xml:space="preserve">Virginia Veterans Care Center </v>
      </c>
      <c r="C33" s="16">
        <v>769027</v>
      </c>
      <c r="D33" s="16">
        <v>0</v>
      </c>
      <c r="E33" s="82">
        <v>3724255</v>
      </c>
      <c r="F33" s="82">
        <v>3563193</v>
      </c>
      <c r="G33" s="82">
        <v>161062</v>
      </c>
      <c r="H33" s="82">
        <v>0</v>
      </c>
      <c r="I33" s="82">
        <v>0</v>
      </c>
      <c r="J33" s="91">
        <v>161062</v>
      </c>
      <c r="K33" s="82">
        <v>0</v>
      </c>
      <c r="L33" s="91">
        <v>161062</v>
      </c>
    </row>
    <row r="34" spans="1:12" x14ac:dyDescent="0.2">
      <c r="A34" s="33">
        <f>+'C Liability Recon'!A35</f>
        <v>129</v>
      </c>
      <c r="B34" s="33" t="str">
        <f>+'C Liability Recon'!B35</f>
        <v>Dept of Human Resource Mgmt</v>
      </c>
      <c r="C34" s="16">
        <v>209716</v>
      </c>
      <c r="D34" s="16">
        <v>0</v>
      </c>
      <c r="E34" s="82">
        <v>1685479</v>
      </c>
      <c r="F34" s="82">
        <v>1779365</v>
      </c>
      <c r="G34" s="82">
        <v>0</v>
      </c>
      <c r="H34" s="91">
        <v>93886</v>
      </c>
      <c r="I34" s="91">
        <v>93886</v>
      </c>
      <c r="J34" s="91">
        <v>0</v>
      </c>
      <c r="K34" s="91">
        <v>93886</v>
      </c>
      <c r="L34" s="91">
        <v>0</v>
      </c>
    </row>
    <row r="35" spans="1:12" x14ac:dyDescent="0.2">
      <c r="A35" s="33">
        <f>+'C Liability Recon'!A36</f>
        <v>131</v>
      </c>
      <c r="B35" s="33" t="str">
        <f>+'C Liability Recon'!B36</f>
        <v>Dept of Veterans Affairs</v>
      </c>
      <c r="C35" s="16">
        <v>0</v>
      </c>
      <c r="D35" s="16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</row>
    <row r="36" spans="1:12" x14ac:dyDescent="0.2">
      <c r="A36" s="33">
        <f>+'C Liability Recon'!A37</f>
        <v>132</v>
      </c>
      <c r="B36" s="33" t="str">
        <f>+'C Liability Recon'!B37</f>
        <v>State Board of Elections</v>
      </c>
      <c r="C36" s="16">
        <v>9245</v>
      </c>
      <c r="D36" s="16">
        <v>0</v>
      </c>
      <c r="E36" s="82">
        <v>437287</v>
      </c>
      <c r="F36" s="82">
        <v>516101</v>
      </c>
      <c r="G36" s="82">
        <v>0</v>
      </c>
      <c r="H36" s="82">
        <v>78814</v>
      </c>
      <c r="I36" s="82">
        <v>78814</v>
      </c>
      <c r="J36" s="82">
        <v>0</v>
      </c>
      <c r="K36" s="82">
        <v>78814</v>
      </c>
      <c r="L36" s="82">
        <v>0</v>
      </c>
    </row>
    <row r="37" spans="1:12" x14ac:dyDescent="0.2">
      <c r="A37" s="33">
        <f>+'C Liability Recon'!A38</f>
        <v>133</v>
      </c>
      <c r="B37" s="33" t="str">
        <f>+'C Liability Recon'!B38</f>
        <v>Auditor of Public Accounts</v>
      </c>
      <c r="C37" s="16">
        <v>314979</v>
      </c>
      <c r="D37" s="16">
        <v>0</v>
      </c>
      <c r="E37" s="82">
        <v>1809390</v>
      </c>
      <c r="F37" s="82">
        <v>1801849</v>
      </c>
      <c r="G37" s="82">
        <v>7541</v>
      </c>
      <c r="H37" s="82">
        <v>0</v>
      </c>
      <c r="I37" s="82">
        <v>0</v>
      </c>
      <c r="J37" s="82">
        <v>7541</v>
      </c>
      <c r="K37" s="82">
        <v>0</v>
      </c>
      <c r="L37" s="82">
        <v>7541</v>
      </c>
    </row>
    <row r="38" spans="1:12" x14ac:dyDescent="0.2">
      <c r="A38" s="33">
        <f>+'C Liability Recon'!A39</f>
        <v>135</v>
      </c>
      <c r="B38" s="33" t="str">
        <f>+'C Liability Recon'!B39</f>
        <v>Va Inform Providers Net Auth</v>
      </c>
      <c r="C38" s="16">
        <v>0</v>
      </c>
      <c r="D38" s="16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</row>
    <row r="39" spans="1:12" x14ac:dyDescent="0.2">
      <c r="A39" s="33">
        <f>+'C Liability Recon'!A40</f>
        <v>136</v>
      </c>
      <c r="B39" s="33" t="str">
        <f>+'C Liability Recon'!B40</f>
        <v xml:space="preserve">Va Information Technologies   </v>
      </c>
      <c r="C39" s="16">
        <v>722347</v>
      </c>
      <c r="D39" s="16">
        <v>0</v>
      </c>
      <c r="E39" s="82">
        <v>3832916</v>
      </c>
      <c r="F39" s="82">
        <v>3750491</v>
      </c>
      <c r="G39" s="82">
        <v>82425</v>
      </c>
      <c r="H39" s="82">
        <v>0</v>
      </c>
      <c r="I39" s="82">
        <v>0</v>
      </c>
      <c r="J39" s="82">
        <v>82425</v>
      </c>
      <c r="K39" s="82">
        <v>0</v>
      </c>
      <c r="L39" s="82">
        <v>82425</v>
      </c>
    </row>
    <row r="40" spans="1:12" x14ac:dyDescent="0.2">
      <c r="A40" s="33">
        <f>+'C Liability Recon'!A41</f>
        <v>137</v>
      </c>
      <c r="B40" s="33" t="str">
        <f>+'C Liability Recon'!B41</f>
        <v>Dept of Technology Planning</v>
      </c>
      <c r="C40" s="16">
        <v>0</v>
      </c>
      <c r="D40" s="16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</row>
    <row r="41" spans="1:12" x14ac:dyDescent="0.2">
      <c r="A41" s="33">
        <f>+'C Liability Recon'!A42</f>
        <v>138</v>
      </c>
      <c r="B41" s="33" t="str">
        <f>+'C Liability Recon'!B42</f>
        <v>Dept of Information Technology</v>
      </c>
      <c r="C41" s="16">
        <v>0</v>
      </c>
      <c r="D41" s="16"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</row>
    <row r="42" spans="1:12" x14ac:dyDescent="0.2">
      <c r="A42" s="33">
        <f>+'C Liability Recon'!A43</f>
        <v>140</v>
      </c>
      <c r="B42" s="33" t="str">
        <f>+'C Liability Recon'!B43</f>
        <v>Dept of Criminal Justice Svcs</v>
      </c>
      <c r="C42" s="16">
        <v>242582</v>
      </c>
      <c r="D42" s="16">
        <v>0</v>
      </c>
      <c r="E42" s="82">
        <v>1795594</v>
      </c>
      <c r="F42" s="82">
        <v>1872506</v>
      </c>
      <c r="G42" s="82">
        <v>0</v>
      </c>
      <c r="H42" s="82">
        <v>76912</v>
      </c>
      <c r="I42" s="82">
        <v>76912</v>
      </c>
      <c r="J42" s="82">
        <v>0</v>
      </c>
      <c r="K42" s="82">
        <v>76912</v>
      </c>
      <c r="L42" s="82">
        <v>0</v>
      </c>
    </row>
    <row r="43" spans="1:12" x14ac:dyDescent="0.2">
      <c r="A43" s="33">
        <f>+'C Liability Recon'!A44</f>
        <v>141</v>
      </c>
      <c r="B43" s="33" t="str">
        <f>+'C Liability Recon'!B44</f>
        <v>Attorney General &amp; Dept of Law</v>
      </c>
      <c r="C43" s="16">
        <v>1068514</v>
      </c>
      <c r="D43" s="16">
        <v>0</v>
      </c>
      <c r="E43" s="82">
        <v>6845979</v>
      </c>
      <c r="F43" s="82">
        <v>6966036</v>
      </c>
      <c r="G43" s="82">
        <v>0</v>
      </c>
      <c r="H43" s="82">
        <v>120057</v>
      </c>
      <c r="I43" s="82">
        <v>120057</v>
      </c>
      <c r="J43" s="82">
        <v>0</v>
      </c>
      <c r="K43" s="82">
        <v>120057</v>
      </c>
      <c r="L43" s="82">
        <v>0</v>
      </c>
    </row>
    <row r="44" spans="1:12" x14ac:dyDescent="0.2">
      <c r="A44" s="33">
        <f>+'C Liability Recon'!A45</f>
        <v>142</v>
      </c>
      <c r="B44" s="33" t="str">
        <f>+'C Liability Recon'!B45</f>
        <v xml:space="preserve">Virginia Crime Commission     </v>
      </c>
      <c r="C44" s="16">
        <v>0</v>
      </c>
      <c r="D44" s="16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</row>
    <row r="45" spans="1:12" x14ac:dyDescent="0.2">
      <c r="A45" s="33">
        <f>+'C Liability Recon'!A46</f>
        <v>143</v>
      </c>
      <c r="B45" s="33" t="str">
        <f>+'C Liability Recon'!B46</f>
        <v>Div of Debt Collection</v>
      </c>
      <c r="C45" s="16">
        <v>114058</v>
      </c>
      <c r="D45" s="16">
        <v>0</v>
      </c>
      <c r="E45" s="82">
        <v>473936</v>
      </c>
      <c r="F45" s="82">
        <v>433914</v>
      </c>
      <c r="G45" s="82">
        <v>40022</v>
      </c>
      <c r="H45" s="82">
        <v>0</v>
      </c>
      <c r="I45" s="82">
        <v>0</v>
      </c>
      <c r="J45" s="82">
        <v>40022</v>
      </c>
      <c r="K45" s="82">
        <v>0</v>
      </c>
      <c r="L45" s="82">
        <v>40022</v>
      </c>
    </row>
    <row r="46" spans="1:12" x14ac:dyDescent="0.2">
      <c r="A46" s="33">
        <f>+'C Liability Recon'!A47</f>
        <v>146</v>
      </c>
      <c r="B46" s="33" t="str">
        <f>+'C Liability Recon'!B47</f>
        <v>The Science Museum of Virginia</v>
      </c>
      <c r="C46" s="16">
        <v>177885</v>
      </c>
      <c r="D46" s="16">
        <v>0</v>
      </c>
      <c r="E46" s="82">
        <v>1023796</v>
      </c>
      <c r="F46" s="82">
        <v>1019936</v>
      </c>
      <c r="G46" s="82">
        <v>3860</v>
      </c>
      <c r="H46" s="82">
        <v>0</v>
      </c>
      <c r="I46" s="82">
        <v>0</v>
      </c>
      <c r="J46" s="82">
        <v>3860</v>
      </c>
      <c r="K46" s="82">
        <v>0</v>
      </c>
      <c r="L46" s="82">
        <v>3860</v>
      </c>
    </row>
    <row r="47" spans="1:12" x14ac:dyDescent="0.2">
      <c r="A47" s="33">
        <f>+'C Liability Recon'!A48</f>
        <v>147</v>
      </c>
      <c r="B47" s="33" t="str">
        <f>+'C Liability Recon'!B48</f>
        <v>Office State Inspector General</v>
      </c>
      <c r="C47" s="16">
        <v>60380</v>
      </c>
      <c r="D47" s="16">
        <v>0</v>
      </c>
      <c r="E47" s="82">
        <v>561620</v>
      </c>
      <c r="F47" s="82">
        <v>604358</v>
      </c>
      <c r="G47" s="82">
        <v>0</v>
      </c>
      <c r="H47" s="82">
        <v>42738</v>
      </c>
      <c r="I47" s="82">
        <v>42738</v>
      </c>
      <c r="J47" s="82">
        <v>0</v>
      </c>
      <c r="K47" s="82">
        <v>42738</v>
      </c>
      <c r="L47" s="82">
        <v>0</v>
      </c>
    </row>
    <row r="48" spans="1:12" x14ac:dyDescent="0.2">
      <c r="A48" s="33">
        <f>+'C Liability Recon'!A49</f>
        <v>148</v>
      </c>
      <c r="B48" s="33" t="str">
        <f>+'C Liability Recon'!B49</f>
        <v>Virginia Comm for the Arts</v>
      </c>
      <c r="C48" s="16">
        <v>21525</v>
      </c>
      <c r="D48" s="16">
        <v>0</v>
      </c>
      <c r="E48" s="82">
        <v>95200</v>
      </c>
      <c r="F48" s="82">
        <v>88832</v>
      </c>
      <c r="G48" s="82">
        <v>6368</v>
      </c>
      <c r="H48" s="82">
        <v>0</v>
      </c>
      <c r="I48" s="82">
        <v>0</v>
      </c>
      <c r="J48" s="82">
        <v>6368</v>
      </c>
      <c r="K48" s="82">
        <v>0</v>
      </c>
      <c r="L48" s="82">
        <v>6368</v>
      </c>
    </row>
    <row r="49" spans="1:12" x14ac:dyDescent="0.2">
      <c r="A49" s="33">
        <f>+'C Liability Recon'!A50</f>
        <v>149</v>
      </c>
      <c r="B49" s="33" t="str">
        <f>+'C Liability Recon'!B50</f>
        <v xml:space="preserve">Admin of Health Insurance     </v>
      </c>
      <c r="C49" s="16">
        <v>0</v>
      </c>
      <c r="D49" s="16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</row>
    <row r="50" spans="1:12" x14ac:dyDescent="0.2">
      <c r="A50" s="33">
        <f>+'C Liability Recon'!A51</f>
        <v>150</v>
      </c>
      <c r="B50" s="33" t="str">
        <f>+'C Liability Recon'!B51</f>
        <v xml:space="preserve">Dept of the St Internal Audit </v>
      </c>
      <c r="C50" s="16">
        <v>0</v>
      </c>
      <c r="D50" s="16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</row>
    <row r="51" spans="1:12" x14ac:dyDescent="0.2">
      <c r="A51" s="33">
        <f>+'C Liability Recon'!A52</f>
        <v>151</v>
      </c>
      <c r="B51" s="33" t="str">
        <f>+'C Liability Recon'!B52</f>
        <v>Dept of Accounts</v>
      </c>
      <c r="C51" s="16">
        <v>293002</v>
      </c>
      <c r="D51" s="16">
        <v>0</v>
      </c>
      <c r="E51" s="82">
        <v>2464321</v>
      </c>
      <c r="F51" s="82">
        <v>2618014</v>
      </c>
      <c r="G51" s="82">
        <v>0</v>
      </c>
      <c r="H51" s="82">
        <v>153693</v>
      </c>
      <c r="I51" s="82">
        <v>153693</v>
      </c>
      <c r="J51" s="82">
        <v>0</v>
      </c>
      <c r="K51" s="82">
        <v>153693</v>
      </c>
      <c r="L51" s="82">
        <v>0</v>
      </c>
    </row>
    <row r="52" spans="1:12" x14ac:dyDescent="0.2">
      <c r="A52" s="33">
        <f>+'C Liability Recon'!A53</f>
        <v>152</v>
      </c>
      <c r="B52" s="33" t="str">
        <f>+'C Liability Recon'!B53</f>
        <v>Dept of the Treasury</v>
      </c>
      <c r="C52" s="16">
        <v>276877</v>
      </c>
      <c r="D52" s="16">
        <v>0</v>
      </c>
      <c r="E52" s="82">
        <v>1684606</v>
      </c>
      <c r="F52" s="82">
        <v>1697334</v>
      </c>
      <c r="G52" s="82">
        <v>0</v>
      </c>
      <c r="H52" s="82">
        <v>12728</v>
      </c>
      <c r="I52" s="82">
        <v>12728</v>
      </c>
      <c r="J52" s="82">
        <v>0</v>
      </c>
      <c r="K52" s="82">
        <v>12728</v>
      </c>
      <c r="L52" s="82">
        <v>0</v>
      </c>
    </row>
    <row r="53" spans="1:12" x14ac:dyDescent="0.2">
      <c r="A53" s="33">
        <f>+'C Liability Recon'!A54</f>
        <v>154</v>
      </c>
      <c r="B53" s="33" t="str">
        <f>+'C Liability Recon'!B54</f>
        <v>Dept of Motor Vehicles</v>
      </c>
      <c r="C53" s="16">
        <v>5161281</v>
      </c>
      <c r="D53" s="16">
        <v>0</v>
      </c>
      <c r="E53" s="82">
        <v>30231245</v>
      </c>
      <c r="F53" s="82">
        <v>30227492</v>
      </c>
      <c r="G53" s="82">
        <v>3753</v>
      </c>
      <c r="H53" s="82">
        <v>0</v>
      </c>
      <c r="I53" s="82">
        <v>0</v>
      </c>
      <c r="J53" s="82">
        <v>3753</v>
      </c>
      <c r="K53" s="82">
        <v>0</v>
      </c>
      <c r="L53" s="82">
        <v>3753</v>
      </c>
    </row>
    <row r="54" spans="1:12" x14ac:dyDescent="0.2">
      <c r="A54" s="33">
        <f>+'C Liability Recon'!A55</f>
        <v>156</v>
      </c>
      <c r="B54" s="33" t="str">
        <f>+'C Liability Recon'!B55</f>
        <v>Dept of State Police</v>
      </c>
      <c r="C54" s="16">
        <v>9659272</v>
      </c>
      <c r="D54" s="16">
        <v>0</v>
      </c>
      <c r="E54" s="82">
        <v>52049697</v>
      </c>
      <c r="F54" s="82">
        <v>51111210</v>
      </c>
      <c r="G54" s="82">
        <v>938487</v>
      </c>
      <c r="H54" s="82">
        <v>0</v>
      </c>
      <c r="I54" s="82">
        <v>0</v>
      </c>
      <c r="J54" s="82">
        <v>938487</v>
      </c>
      <c r="K54" s="82">
        <v>0</v>
      </c>
      <c r="L54" s="82">
        <v>938487</v>
      </c>
    </row>
    <row r="55" spans="1:12" x14ac:dyDescent="0.2">
      <c r="A55" s="33">
        <f>+'C Liability Recon'!A56</f>
        <v>157</v>
      </c>
      <c r="B55" s="33" t="str">
        <f>+'C Liability Recon'!B56</f>
        <v>Compensation Board</v>
      </c>
      <c r="C55" s="16">
        <v>71465</v>
      </c>
      <c r="D55" s="16">
        <v>0</v>
      </c>
      <c r="E55" s="82">
        <v>262606</v>
      </c>
      <c r="F55" s="82">
        <v>230463</v>
      </c>
      <c r="G55" s="82">
        <v>32143</v>
      </c>
      <c r="H55" s="82">
        <v>0</v>
      </c>
      <c r="I55" s="82">
        <v>0</v>
      </c>
      <c r="J55" s="82">
        <v>32143</v>
      </c>
      <c r="K55" s="82">
        <v>0</v>
      </c>
      <c r="L55" s="82">
        <v>32143</v>
      </c>
    </row>
    <row r="56" spans="1:12" x14ac:dyDescent="0.2">
      <c r="A56" s="33">
        <f>+'C Liability Recon'!A57</f>
        <v>158</v>
      </c>
      <c r="B56" s="33" t="str">
        <f>+'C Liability Recon'!B57</f>
        <v>Virginia Retirement System1</v>
      </c>
      <c r="C56" s="16">
        <v>0</v>
      </c>
      <c r="D56" s="16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</row>
    <row r="57" spans="1:12" x14ac:dyDescent="0.2">
      <c r="A57" s="33">
        <f>+'C Liability Recon'!A58</f>
        <v>160</v>
      </c>
      <c r="B57" s="33" t="str">
        <f>+'C Liability Recon'!B58</f>
        <v>Va Crim Sentencing Commission</v>
      </c>
      <c r="C57" s="16">
        <v>23649</v>
      </c>
      <c r="D57" s="16">
        <v>0</v>
      </c>
      <c r="E57" s="82">
        <v>138034</v>
      </c>
      <c r="F57" s="82">
        <v>137917</v>
      </c>
      <c r="G57" s="82">
        <v>117</v>
      </c>
      <c r="H57" s="82">
        <v>0</v>
      </c>
      <c r="I57" s="82">
        <v>0</v>
      </c>
      <c r="J57" s="82">
        <v>117</v>
      </c>
      <c r="K57" s="82">
        <v>0</v>
      </c>
      <c r="L57" s="82">
        <v>117</v>
      </c>
    </row>
    <row r="58" spans="1:12" x14ac:dyDescent="0.2">
      <c r="A58" s="33">
        <f>+'C Liability Recon'!A59</f>
        <v>161</v>
      </c>
      <c r="B58" s="33" t="str">
        <f>+'C Liability Recon'!B59</f>
        <v>Dept of Taxation</v>
      </c>
      <c r="C58" s="16">
        <v>2099247</v>
      </c>
      <c r="D58" s="16">
        <v>0</v>
      </c>
      <c r="E58" s="82">
        <v>13743777</v>
      </c>
      <c r="F58" s="82">
        <v>14040106</v>
      </c>
      <c r="G58" s="82">
        <v>0</v>
      </c>
      <c r="H58" s="82">
        <v>296329</v>
      </c>
      <c r="I58" s="82">
        <v>296329</v>
      </c>
      <c r="J58" s="82">
        <v>0</v>
      </c>
      <c r="K58" s="82">
        <v>296329</v>
      </c>
      <c r="L58" s="82">
        <v>0</v>
      </c>
    </row>
    <row r="59" spans="1:12" x14ac:dyDescent="0.2">
      <c r="A59" s="33">
        <f>+'C Liability Recon'!A60</f>
        <v>162</v>
      </c>
      <c r="B59" s="33" t="str">
        <f>+'C Liability Recon'!B60</f>
        <v>Dept Accounts Transfer Payments</v>
      </c>
      <c r="C59" s="16">
        <v>4678</v>
      </c>
      <c r="D59" s="16">
        <v>0</v>
      </c>
      <c r="E59" s="82">
        <v>28161</v>
      </c>
      <c r="F59" s="82">
        <v>28314</v>
      </c>
      <c r="G59" s="82">
        <v>0</v>
      </c>
      <c r="H59" s="82">
        <v>153</v>
      </c>
      <c r="I59" s="82">
        <v>153</v>
      </c>
      <c r="J59" s="82">
        <v>0</v>
      </c>
      <c r="K59" s="82">
        <v>153</v>
      </c>
      <c r="L59" s="82">
        <v>0</v>
      </c>
    </row>
    <row r="60" spans="1:12" x14ac:dyDescent="0.2">
      <c r="A60" s="33">
        <f>+'C Liability Recon'!A61</f>
        <v>163</v>
      </c>
      <c r="B60" s="33" t="str">
        <f>+'C Liability Recon'!B61</f>
        <v>Dept for the Aging</v>
      </c>
      <c r="C60" s="16">
        <v>0</v>
      </c>
      <c r="D60" s="16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</row>
    <row r="61" spans="1:12" ht="25.5" x14ac:dyDescent="0.2">
      <c r="A61" s="33">
        <f>+'C Liability Recon'!A62</f>
        <v>164</v>
      </c>
      <c r="B61" s="33" t="str">
        <f>+'C Liability Recon'!B62</f>
        <v>Virginia Management Fellows Program Administration</v>
      </c>
      <c r="C61" s="16">
        <v>0</v>
      </c>
      <c r="D61" s="16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</row>
    <row r="62" spans="1:12" x14ac:dyDescent="0.2">
      <c r="A62" s="33">
        <f>+'C Liability Recon'!A63</f>
        <v>165</v>
      </c>
      <c r="B62" s="33" t="str">
        <f>+'C Liability Recon'!B63</f>
        <v>Dept of Housing and Comm Dev</v>
      </c>
      <c r="C62" s="16">
        <v>279478</v>
      </c>
      <c r="D62" s="16">
        <v>0</v>
      </c>
      <c r="E62" s="82">
        <v>1566456</v>
      </c>
      <c r="F62" s="82">
        <v>1551742</v>
      </c>
      <c r="G62" s="82">
        <v>14714</v>
      </c>
      <c r="H62" s="82">
        <v>0</v>
      </c>
      <c r="I62" s="82">
        <v>0</v>
      </c>
      <c r="J62" s="82">
        <v>14714</v>
      </c>
      <c r="K62" s="82">
        <v>0</v>
      </c>
      <c r="L62" s="82">
        <v>14714</v>
      </c>
    </row>
    <row r="63" spans="1:12" x14ac:dyDescent="0.2">
      <c r="A63" s="33">
        <f>+'C Liability Recon'!A64</f>
        <v>166</v>
      </c>
      <c r="B63" s="33" t="str">
        <f>+'C Liability Recon'!B64</f>
        <v>Secretary of the Commonwealth</v>
      </c>
      <c r="C63" s="16">
        <v>51258</v>
      </c>
      <c r="D63" s="16">
        <v>0</v>
      </c>
      <c r="E63" s="82">
        <v>304958</v>
      </c>
      <c r="F63" s="82">
        <v>305893</v>
      </c>
      <c r="G63" s="82">
        <v>0</v>
      </c>
      <c r="H63" s="82">
        <v>935</v>
      </c>
      <c r="I63" s="82">
        <v>935</v>
      </c>
      <c r="J63" s="82">
        <v>0</v>
      </c>
      <c r="K63" s="82">
        <v>935</v>
      </c>
      <c r="L63" s="82">
        <v>0</v>
      </c>
    </row>
    <row r="64" spans="1:12" x14ac:dyDescent="0.2">
      <c r="A64" s="33">
        <f>+'C Liability Recon'!A65</f>
        <v>169</v>
      </c>
      <c r="B64" s="33" t="str">
        <f>+'C Liability Recon'!B65</f>
        <v xml:space="preserve">Commonwealth Competition Coun </v>
      </c>
      <c r="C64" s="16">
        <v>0</v>
      </c>
      <c r="D64" s="16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</row>
    <row r="65" spans="1:12" x14ac:dyDescent="0.2">
      <c r="A65" s="33">
        <f>+'C Liability Recon'!A66</f>
        <v>170</v>
      </c>
      <c r="B65" s="33" t="str">
        <f>+'C Liability Recon'!B66</f>
        <v xml:space="preserve">Human Rights Council          </v>
      </c>
      <c r="C65" s="16">
        <v>0</v>
      </c>
      <c r="D65" s="16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</row>
    <row r="66" spans="1:12" x14ac:dyDescent="0.2">
      <c r="A66" s="33">
        <f>+'C Liability Recon'!A67</f>
        <v>171</v>
      </c>
      <c r="B66" s="33" t="str">
        <f>+'C Liability Recon'!B67</f>
        <v>State Corporation Commission</v>
      </c>
      <c r="C66" s="16">
        <v>1765488</v>
      </c>
      <c r="D66" s="16">
        <v>0</v>
      </c>
      <c r="E66" s="82">
        <v>11424896</v>
      </c>
      <c r="F66" s="82">
        <v>11646593</v>
      </c>
      <c r="G66" s="82">
        <v>0</v>
      </c>
      <c r="H66" s="82">
        <v>221697</v>
      </c>
      <c r="I66" s="82">
        <v>221697</v>
      </c>
      <c r="J66" s="82">
        <v>0</v>
      </c>
      <c r="K66" s="82">
        <v>221697</v>
      </c>
      <c r="L66" s="82">
        <v>0</v>
      </c>
    </row>
    <row r="67" spans="1:12" x14ac:dyDescent="0.2">
      <c r="A67" s="33">
        <f>+'C Liability Recon'!A68</f>
        <v>172</v>
      </c>
      <c r="B67" s="33" t="str">
        <f>+'C Liability Recon'!B68</f>
        <v>State Lottery Department</v>
      </c>
      <c r="C67" s="16">
        <v>871425</v>
      </c>
      <c r="D67" s="16">
        <v>0</v>
      </c>
      <c r="E67" s="82">
        <v>4997754</v>
      </c>
      <c r="F67" s="82">
        <v>4975220</v>
      </c>
      <c r="G67" s="82">
        <v>22534</v>
      </c>
      <c r="H67" s="82">
        <v>0</v>
      </c>
      <c r="I67" s="82">
        <v>0</v>
      </c>
      <c r="J67" s="82">
        <v>22534</v>
      </c>
      <c r="K67" s="82">
        <v>0</v>
      </c>
      <c r="L67" s="82">
        <v>22534</v>
      </c>
    </row>
    <row r="68" spans="1:12" x14ac:dyDescent="0.2">
      <c r="A68" s="33">
        <f>+'C Liability Recon'!A69</f>
        <v>173</v>
      </c>
      <c r="B68" s="33" t="str">
        <f>+'C Liability Recon'!B69</f>
        <v xml:space="preserve">Dept of Charitable Gaming     </v>
      </c>
      <c r="C68" s="16">
        <v>0</v>
      </c>
      <c r="D68" s="16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</row>
    <row r="69" spans="1:12" x14ac:dyDescent="0.2">
      <c r="A69" s="33">
        <f>+'C Liability Recon'!A70</f>
        <v>174</v>
      </c>
      <c r="B69" s="33" t="str">
        <f>+'C Liability Recon'!B70</f>
        <v>Virginia College Savings Plan</v>
      </c>
      <c r="C69" s="16">
        <v>263412</v>
      </c>
      <c r="D69" s="16">
        <v>0</v>
      </c>
      <c r="E69" s="82">
        <v>1773629</v>
      </c>
      <c r="F69" s="82">
        <v>1820907</v>
      </c>
      <c r="G69" s="82">
        <v>0</v>
      </c>
      <c r="H69" s="82">
        <v>47278</v>
      </c>
      <c r="I69" s="82">
        <v>47278</v>
      </c>
      <c r="J69" s="82">
        <v>0</v>
      </c>
      <c r="K69" s="82">
        <v>47278</v>
      </c>
      <c r="L69" s="82">
        <v>0</v>
      </c>
    </row>
    <row r="70" spans="1:12" x14ac:dyDescent="0.2">
      <c r="A70" s="33">
        <f>+'C Liability Recon'!A71</f>
        <v>175</v>
      </c>
      <c r="B70" s="33" t="str">
        <f>+'C Liability Recon'!B71</f>
        <v>Va Off Protection &amp; Advocacy</v>
      </c>
      <c r="C70" s="16">
        <v>0</v>
      </c>
      <c r="D70" s="16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</row>
    <row r="71" spans="1:12" x14ac:dyDescent="0.2">
      <c r="A71" s="33">
        <f>+'C Liability Recon'!A72</f>
        <v>180</v>
      </c>
      <c r="B71" s="33" t="str">
        <f>+'C Liability Recon'!B72</f>
        <v>Secretary of Administration</v>
      </c>
      <c r="C71" s="16">
        <v>19324</v>
      </c>
      <c r="D71" s="16">
        <v>0</v>
      </c>
      <c r="E71" s="82">
        <v>125478</v>
      </c>
      <c r="F71" s="82">
        <v>127993</v>
      </c>
      <c r="G71" s="82">
        <v>0</v>
      </c>
      <c r="H71" s="82">
        <v>2515</v>
      </c>
      <c r="I71" s="82">
        <v>2515</v>
      </c>
      <c r="J71" s="82">
        <v>0</v>
      </c>
      <c r="K71" s="82">
        <v>2515</v>
      </c>
      <c r="L71" s="82">
        <v>0</v>
      </c>
    </row>
    <row r="72" spans="1:12" x14ac:dyDescent="0.2">
      <c r="A72" s="33">
        <f>+'C Liability Recon'!A73</f>
        <v>181</v>
      </c>
      <c r="B72" s="33" t="str">
        <f>+'C Liability Recon'!B73</f>
        <v>Dept of Labor and Industry</v>
      </c>
      <c r="C72" s="16">
        <v>379490</v>
      </c>
      <c r="D72" s="16">
        <v>0</v>
      </c>
      <c r="E72" s="82">
        <v>2451952</v>
      </c>
      <c r="F72" s="82">
        <v>2498819</v>
      </c>
      <c r="G72" s="82">
        <v>0</v>
      </c>
      <c r="H72" s="82">
        <v>46867</v>
      </c>
      <c r="I72" s="82">
        <v>46867</v>
      </c>
      <c r="J72" s="82">
        <v>0</v>
      </c>
      <c r="K72" s="82">
        <v>46867</v>
      </c>
      <c r="L72" s="82">
        <v>0</v>
      </c>
    </row>
    <row r="73" spans="1:12" x14ac:dyDescent="0.2">
      <c r="A73" s="33">
        <f>+'C Liability Recon'!A74</f>
        <v>182</v>
      </c>
      <c r="B73" s="33" t="str">
        <f>+'C Liability Recon'!B74</f>
        <v>Virginia Employment Commission</v>
      </c>
      <c r="C73" s="16">
        <v>2334325</v>
      </c>
      <c r="D73" s="16">
        <v>0</v>
      </c>
      <c r="E73" s="82">
        <v>10229346</v>
      </c>
      <c r="F73" s="82">
        <v>9519227</v>
      </c>
      <c r="G73" s="82">
        <v>710119</v>
      </c>
      <c r="H73" s="82">
        <v>0</v>
      </c>
      <c r="I73" s="82">
        <v>0</v>
      </c>
      <c r="J73" s="82">
        <v>710119</v>
      </c>
      <c r="K73" s="82">
        <v>0</v>
      </c>
      <c r="L73" s="82">
        <v>710119</v>
      </c>
    </row>
    <row r="74" spans="1:12" x14ac:dyDescent="0.2">
      <c r="A74" s="33">
        <f>+'C Liability Recon'!A75</f>
        <v>183</v>
      </c>
      <c r="B74" s="33" t="str">
        <f>+'C Liability Recon'!B75</f>
        <v>Secretary of Natural Resources</v>
      </c>
      <c r="C74" s="16">
        <v>12986</v>
      </c>
      <c r="D74" s="16">
        <v>0</v>
      </c>
      <c r="E74" s="82">
        <v>75969</v>
      </c>
      <c r="F74" s="82">
        <v>75940</v>
      </c>
      <c r="G74" s="82">
        <v>29</v>
      </c>
      <c r="H74" s="82">
        <v>0</v>
      </c>
      <c r="I74" s="82">
        <v>0</v>
      </c>
      <c r="J74" s="82">
        <v>29</v>
      </c>
      <c r="K74" s="82">
        <v>0</v>
      </c>
      <c r="L74" s="82">
        <v>29</v>
      </c>
    </row>
    <row r="75" spans="1:12" x14ac:dyDescent="0.2">
      <c r="A75" s="33">
        <f>+'C Liability Recon'!A76</f>
        <v>184</v>
      </c>
      <c r="B75" s="33" t="str">
        <f>+'C Liability Recon'!B76</f>
        <v xml:space="preserve">Secretary of Technology       </v>
      </c>
      <c r="C75" s="16">
        <v>5842</v>
      </c>
      <c r="D75" s="16">
        <v>0</v>
      </c>
      <c r="E75" s="82">
        <v>35621</v>
      </c>
      <c r="F75" s="82">
        <v>35905</v>
      </c>
      <c r="G75" s="82">
        <v>0</v>
      </c>
      <c r="H75" s="82">
        <v>284</v>
      </c>
      <c r="I75" s="82">
        <v>284</v>
      </c>
      <c r="J75" s="82">
        <v>0</v>
      </c>
      <c r="K75" s="82">
        <v>284</v>
      </c>
      <c r="L75" s="82">
        <v>0</v>
      </c>
    </row>
    <row r="76" spans="1:12" x14ac:dyDescent="0.2">
      <c r="A76" s="33">
        <f>+'C Liability Recon'!A77</f>
        <v>185</v>
      </c>
      <c r="B76" s="33" t="str">
        <f>+'C Liability Recon'!B77</f>
        <v>Secretary of Education</v>
      </c>
      <c r="C76" s="16">
        <v>22440</v>
      </c>
      <c r="D76" s="16">
        <v>0</v>
      </c>
      <c r="E76" s="82">
        <v>63138</v>
      </c>
      <c r="F76" s="82">
        <v>49070</v>
      </c>
      <c r="G76" s="82">
        <v>14068</v>
      </c>
      <c r="H76" s="82">
        <v>0</v>
      </c>
      <c r="I76" s="82">
        <v>0</v>
      </c>
      <c r="J76" s="82">
        <v>14068</v>
      </c>
      <c r="K76" s="82">
        <v>0</v>
      </c>
      <c r="L76" s="82">
        <v>14068</v>
      </c>
    </row>
    <row r="77" spans="1:12" x14ac:dyDescent="0.2">
      <c r="A77" s="33">
        <f>+'C Liability Recon'!A78</f>
        <v>186</v>
      </c>
      <c r="B77" s="33" t="str">
        <f>+'C Liability Recon'!B78</f>
        <v>Secretary of Transportation</v>
      </c>
      <c r="C77" s="16">
        <v>6202</v>
      </c>
      <c r="D77" s="16">
        <v>0</v>
      </c>
      <c r="E77" s="82">
        <v>68795</v>
      </c>
      <c r="F77" s="82">
        <v>75470</v>
      </c>
      <c r="G77" s="82">
        <v>0</v>
      </c>
      <c r="H77" s="82">
        <v>6675</v>
      </c>
      <c r="I77" s="82">
        <v>6675</v>
      </c>
      <c r="J77" s="82">
        <v>0</v>
      </c>
      <c r="K77" s="82">
        <v>6675</v>
      </c>
      <c r="L77" s="82">
        <v>0</v>
      </c>
    </row>
    <row r="78" spans="1:12" x14ac:dyDescent="0.2">
      <c r="A78" s="33">
        <f>+'C Liability Recon'!A79</f>
        <v>187</v>
      </c>
      <c r="B78" s="33" t="str">
        <f>+'C Liability Recon'!B79</f>
        <v>Secretary of Public Safety</v>
      </c>
      <c r="C78" s="16">
        <v>33577</v>
      </c>
      <c r="D78" s="16">
        <v>0</v>
      </c>
      <c r="E78" s="82">
        <v>95054</v>
      </c>
      <c r="F78" s="82">
        <v>74124</v>
      </c>
      <c r="G78" s="82">
        <v>20930</v>
      </c>
      <c r="H78" s="82">
        <v>0</v>
      </c>
      <c r="I78" s="82">
        <v>0</v>
      </c>
      <c r="J78" s="82">
        <v>20930</v>
      </c>
      <c r="K78" s="82">
        <v>0</v>
      </c>
      <c r="L78" s="82">
        <v>20930</v>
      </c>
    </row>
    <row r="79" spans="1:12" x14ac:dyDescent="0.2">
      <c r="A79" s="33">
        <f>+'C Liability Recon'!A80</f>
        <v>188</v>
      </c>
      <c r="B79" s="33" t="str">
        <f>+'C Liability Recon'!B80</f>
        <v>Sec of Health &amp; Human Resource</v>
      </c>
      <c r="C79" s="16">
        <v>11933</v>
      </c>
      <c r="D79" s="16">
        <v>0</v>
      </c>
      <c r="E79" s="82">
        <v>76388</v>
      </c>
      <c r="F79" s="82">
        <v>77715</v>
      </c>
      <c r="G79" s="82">
        <v>0</v>
      </c>
      <c r="H79" s="82">
        <v>1327</v>
      </c>
      <c r="I79" s="82">
        <v>1327</v>
      </c>
      <c r="J79" s="82">
        <v>0</v>
      </c>
      <c r="K79" s="82">
        <v>1327</v>
      </c>
      <c r="L79" s="82">
        <v>0</v>
      </c>
    </row>
    <row r="80" spans="1:12" x14ac:dyDescent="0.2">
      <c r="A80" s="33">
        <f>+'C Liability Recon'!A81</f>
        <v>190</v>
      </c>
      <c r="B80" s="33" t="str">
        <f>+'C Liability Recon'!B81</f>
        <v>Secretary of Finance</v>
      </c>
      <c r="C80" s="16">
        <v>6484</v>
      </c>
      <c r="D80" s="16">
        <v>0</v>
      </c>
      <c r="E80" s="82">
        <v>48963</v>
      </c>
      <c r="F80" s="82">
        <v>51218</v>
      </c>
      <c r="G80" s="82">
        <v>0</v>
      </c>
      <c r="H80" s="82">
        <v>2255</v>
      </c>
      <c r="I80" s="82">
        <v>2255</v>
      </c>
      <c r="J80" s="82">
        <v>0</v>
      </c>
      <c r="K80" s="82">
        <v>2255</v>
      </c>
      <c r="L80" s="82">
        <v>0</v>
      </c>
    </row>
    <row r="81" spans="1:12" x14ac:dyDescent="0.2">
      <c r="A81" s="33">
        <f>+'C Liability Recon'!A82</f>
        <v>191</v>
      </c>
      <c r="B81" s="33" t="str">
        <f>+'C Liability Recon'!B82</f>
        <v>Va Workers Compensation Comm</v>
      </c>
      <c r="C81" s="16">
        <v>710762</v>
      </c>
      <c r="D81" s="16">
        <v>0</v>
      </c>
      <c r="E81" s="82">
        <v>4927458</v>
      </c>
      <c r="F81" s="82">
        <v>5084178</v>
      </c>
      <c r="G81" s="82">
        <v>0</v>
      </c>
      <c r="H81" s="82">
        <v>156720</v>
      </c>
      <c r="I81" s="82">
        <v>156720</v>
      </c>
      <c r="J81" s="82">
        <v>0</v>
      </c>
      <c r="K81" s="82">
        <v>156720</v>
      </c>
      <c r="L81" s="82">
        <v>0</v>
      </c>
    </row>
    <row r="82" spans="1:12" x14ac:dyDescent="0.2">
      <c r="A82" s="33">
        <f>+'C Liability Recon'!A83</f>
        <v>192</v>
      </c>
      <c r="B82" s="33" t="str">
        <f>+'C Liability Recon'!B83</f>
        <v>Secretary of Commerce &amp; Trade</v>
      </c>
      <c r="C82" s="16">
        <v>38835</v>
      </c>
      <c r="D82" s="16">
        <v>0</v>
      </c>
      <c r="E82" s="82">
        <v>105916</v>
      </c>
      <c r="F82" s="82">
        <v>80881</v>
      </c>
      <c r="G82" s="82">
        <v>25035</v>
      </c>
      <c r="H82" s="82">
        <v>0</v>
      </c>
      <c r="I82" s="82">
        <v>0</v>
      </c>
      <c r="J82" s="82">
        <v>25035</v>
      </c>
      <c r="K82" s="82">
        <v>0</v>
      </c>
      <c r="L82" s="82">
        <v>25035</v>
      </c>
    </row>
    <row r="83" spans="1:12" x14ac:dyDescent="0.2">
      <c r="A83" s="33">
        <f>+'C Liability Recon'!A84</f>
        <v>193</v>
      </c>
      <c r="B83" s="33" t="str">
        <f>+'C Liability Recon'!B84</f>
        <v xml:space="preserve">Secretary of Agr and Forestry </v>
      </c>
      <c r="C83" s="16">
        <v>27324</v>
      </c>
      <c r="D83" s="16">
        <v>0</v>
      </c>
      <c r="E83" s="82">
        <v>38877</v>
      </c>
      <c r="F83" s="82">
        <v>13929</v>
      </c>
      <c r="G83" s="82">
        <v>24948</v>
      </c>
      <c r="H83" s="82">
        <v>0</v>
      </c>
      <c r="I83" s="82">
        <v>0</v>
      </c>
      <c r="J83" s="82">
        <v>24948</v>
      </c>
      <c r="K83" s="82">
        <v>0</v>
      </c>
      <c r="L83" s="82">
        <v>24948</v>
      </c>
    </row>
    <row r="84" spans="1:12" x14ac:dyDescent="0.2">
      <c r="A84" s="33">
        <f>+'C Liability Recon'!A85</f>
        <v>194</v>
      </c>
      <c r="B84" s="33" t="str">
        <f>+'C Liability Recon'!B85</f>
        <v>Dept of General Services</v>
      </c>
      <c r="C84" s="16">
        <v>1733614</v>
      </c>
      <c r="D84" s="16">
        <v>0</v>
      </c>
      <c r="E84" s="82">
        <v>10236763</v>
      </c>
      <c r="F84" s="82">
        <v>10252462</v>
      </c>
      <c r="G84" s="82">
        <v>0</v>
      </c>
      <c r="H84" s="82">
        <v>15699</v>
      </c>
      <c r="I84" s="82">
        <v>15699</v>
      </c>
      <c r="J84" s="82">
        <v>0</v>
      </c>
      <c r="K84" s="82">
        <v>15699</v>
      </c>
      <c r="L84" s="82">
        <v>0</v>
      </c>
    </row>
    <row r="85" spans="1:12" x14ac:dyDescent="0.2">
      <c r="A85" s="33">
        <f>+'C Liability Recon'!A86</f>
        <v>197</v>
      </c>
      <c r="B85" s="33" t="str">
        <f>+'C Liability Recon'!B86</f>
        <v>Direct Aid to Public Education</v>
      </c>
      <c r="C85" s="16">
        <v>0</v>
      </c>
      <c r="D85" s="16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</row>
    <row r="86" spans="1:12" x14ac:dyDescent="0.2">
      <c r="A86" s="33">
        <f>+'C Liability Recon'!A87</f>
        <v>199</v>
      </c>
      <c r="B86" s="33" t="str">
        <f>+'C Liability Recon'!B87</f>
        <v>Dept Conservation &amp; Recreation</v>
      </c>
      <c r="C86" s="16">
        <v>1177165</v>
      </c>
      <c r="D86" s="16">
        <v>0</v>
      </c>
      <c r="E86" s="82">
        <v>7193478</v>
      </c>
      <c r="F86" s="82">
        <v>7254021</v>
      </c>
      <c r="G86" s="82">
        <v>0</v>
      </c>
      <c r="H86" s="82">
        <v>60543</v>
      </c>
      <c r="I86" s="82">
        <v>60543</v>
      </c>
      <c r="J86" s="82">
        <v>0</v>
      </c>
      <c r="K86" s="82">
        <v>60543</v>
      </c>
      <c r="L86" s="82">
        <v>0</v>
      </c>
    </row>
    <row r="87" spans="1:12" x14ac:dyDescent="0.2">
      <c r="A87" s="33">
        <f>+'C Liability Recon'!A88</f>
        <v>200</v>
      </c>
      <c r="B87" s="33" t="str">
        <f>+'C Liability Recon'!B88</f>
        <v>Comp Srvs At-Risk Youth &amp; Family</v>
      </c>
      <c r="C87" s="16">
        <v>27500</v>
      </c>
      <c r="D87" s="16">
        <v>0</v>
      </c>
      <c r="E87" s="82">
        <v>206451</v>
      </c>
      <c r="F87" s="82">
        <v>215765</v>
      </c>
      <c r="G87" s="82">
        <v>0</v>
      </c>
      <c r="H87" s="82">
        <v>9314</v>
      </c>
      <c r="I87" s="82">
        <v>9314</v>
      </c>
      <c r="J87" s="82">
        <v>0</v>
      </c>
      <c r="K87" s="82">
        <v>9314</v>
      </c>
      <c r="L87" s="82">
        <v>0</v>
      </c>
    </row>
    <row r="88" spans="1:12" x14ac:dyDescent="0.2">
      <c r="A88" s="33">
        <f>+'C Liability Recon'!A89</f>
        <v>201</v>
      </c>
      <c r="B88" s="33" t="str">
        <f>+'C Liability Recon'!B89</f>
        <v>Dept of Education</v>
      </c>
      <c r="C88" s="16">
        <v>557511</v>
      </c>
      <c r="D88" s="16">
        <v>0</v>
      </c>
      <c r="E88" s="82">
        <v>4394487</v>
      </c>
      <c r="F88" s="82">
        <v>4626339</v>
      </c>
      <c r="G88" s="82">
        <v>0</v>
      </c>
      <c r="H88" s="82">
        <v>231852</v>
      </c>
      <c r="I88" s="82">
        <v>231852</v>
      </c>
      <c r="J88" s="82">
        <v>0</v>
      </c>
      <c r="K88" s="82">
        <v>231852</v>
      </c>
      <c r="L88" s="82">
        <v>0</v>
      </c>
    </row>
    <row r="89" spans="1:12" x14ac:dyDescent="0.2">
      <c r="A89" s="33">
        <f>+'C Liability Recon'!A90</f>
        <v>202</v>
      </c>
      <c r="B89" s="33" t="str">
        <f>+'C Liability Recon'!B90</f>
        <v xml:space="preserve">The Library of Virginia       </v>
      </c>
      <c r="C89" s="16">
        <v>321373</v>
      </c>
      <c r="D89" s="16">
        <v>0</v>
      </c>
      <c r="E89" s="82">
        <v>1842704</v>
      </c>
      <c r="F89" s="82">
        <v>1834308</v>
      </c>
      <c r="G89" s="82">
        <v>8396</v>
      </c>
      <c r="H89" s="82">
        <v>0</v>
      </c>
      <c r="I89" s="82">
        <v>0</v>
      </c>
      <c r="J89" s="82">
        <v>8396</v>
      </c>
      <c r="K89" s="82">
        <v>0</v>
      </c>
      <c r="L89" s="82">
        <v>8396</v>
      </c>
    </row>
    <row r="90" spans="1:12" x14ac:dyDescent="0.2">
      <c r="A90" s="33">
        <f>+'C Liability Recon'!A91</f>
        <v>203</v>
      </c>
      <c r="B90" s="33" t="str">
        <f>+'C Liability Recon'!B91</f>
        <v>Woodrow Wilson Rehab Center</v>
      </c>
      <c r="C90" s="16">
        <v>749093</v>
      </c>
      <c r="D90" s="16">
        <v>0</v>
      </c>
      <c r="E90" s="82">
        <v>4568792</v>
      </c>
      <c r="F90" s="82">
        <v>4605508</v>
      </c>
      <c r="G90" s="82">
        <v>0</v>
      </c>
      <c r="H90" s="82">
        <v>36716</v>
      </c>
      <c r="I90" s="82">
        <v>36716</v>
      </c>
      <c r="J90" s="82">
        <v>0</v>
      </c>
      <c r="K90" s="82">
        <v>36716</v>
      </c>
      <c r="L90" s="82">
        <v>0</v>
      </c>
    </row>
    <row r="91" spans="1:12" x14ac:dyDescent="0.2">
      <c r="A91" s="33">
        <f>+'C Liability Recon'!A92</f>
        <v>204</v>
      </c>
      <c r="B91" s="33" t="str">
        <f>+'C Liability Recon'!B92</f>
        <v>College of William and Mary</v>
      </c>
      <c r="C91" s="16">
        <v>4661321</v>
      </c>
      <c r="D91" s="16">
        <v>0</v>
      </c>
      <c r="E91" s="82">
        <v>33244926</v>
      </c>
      <c r="F91" s="82">
        <v>34463978</v>
      </c>
      <c r="G91" s="82">
        <v>0</v>
      </c>
      <c r="H91" s="82">
        <v>1219052</v>
      </c>
      <c r="I91" s="82">
        <v>1219052</v>
      </c>
      <c r="J91" s="82">
        <v>0</v>
      </c>
      <c r="K91" s="82">
        <v>1219052</v>
      </c>
      <c r="L91" s="82">
        <v>0</v>
      </c>
    </row>
    <row r="92" spans="1:12" x14ac:dyDescent="0.2">
      <c r="A92" s="33">
        <f>+'C Liability Recon'!A93</f>
        <v>206</v>
      </c>
      <c r="B92" s="33" t="str">
        <f>+'C Liability Recon'!B93</f>
        <v>VCU Health System Authority</v>
      </c>
      <c r="C92" s="16">
        <v>2037952</v>
      </c>
      <c r="D92" s="16">
        <v>0</v>
      </c>
      <c r="E92" s="82">
        <v>8201657</v>
      </c>
      <c r="F92" s="82">
        <v>7431735</v>
      </c>
      <c r="G92" s="82">
        <v>769922</v>
      </c>
      <c r="H92" s="82">
        <v>0</v>
      </c>
      <c r="I92" s="82">
        <v>0</v>
      </c>
      <c r="J92" s="82">
        <v>769922</v>
      </c>
      <c r="K92" s="82">
        <v>0</v>
      </c>
      <c r="L92" s="82">
        <v>769922</v>
      </c>
    </row>
    <row r="93" spans="1:12" x14ac:dyDescent="0.2">
      <c r="A93" s="33">
        <f>+'C Liability Recon'!A94</f>
        <v>207</v>
      </c>
      <c r="B93" s="33" t="str">
        <f>+'C Liability Recon'!B94</f>
        <v>University of Virginia</v>
      </c>
      <c r="C93" s="16">
        <v>0</v>
      </c>
      <c r="D93" s="16">
        <v>0</v>
      </c>
      <c r="E93" s="82">
        <v>0</v>
      </c>
      <c r="F93" s="82">
        <v>0</v>
      </c>
      <c r="G93" s="82">
        <v>0</v>
      </c>
      <c r="H93" s="82">
        <v>0</v>
      </c>
      <c r="I93" s="82">
        <v>0</v>
      </c>
      <c r="J93" s="82">
        <v>0</v>
      </c>
      <c r="K93" s="82">
        <v>0</v>
      </c>
      <c r="L93" s="82">
        <v>0</v>
      </c>
    </row>
    <row r="94" spans="1:12" x14ac:dyDescent="0.2">
      <c r="A94" s="33">
        <f>+'C Liability Recon'!A95</f>
        <v>208</v>
      </c>
      <c r="B94" s="33" t="str">
        <f>+'C Liability Recon'!B95</f>
        <v>VPI &amp; State University</v>
      </c>
      <c r="C94" s="16">
        <v>17669239</v>
      </c>
      <c r="D94" s="16">
        <v>0</v>
      </c>
      <c r="E94" s="82">
        <v>113199916</v>
      </c>
      <c r="F94" s="82">
        <v>115183760</v>
      </c>
      <c r="G94" s="82">
        <v>0</v>
      </c>
      <c r="H94" s="82">
        <v>1983844</v>
      </c>
      <c r="I94" s="82">
        <v>1983844</v>
      </c>
      <c r="J94" s="82">
        <v>0</v>
      </c>
      <c r="K94" s="82">
        <v>1983844</v>
      </c>
      <c r="L94" s="82">
        <v>0</v>
      </c>
    </row>
    <row r="95" spans="1:12" x14ac:dyDescent="0.2">
      <c r="A95" s="33">
        <f>+'C Liability Recon'!A96</f>
        <v>209</v>
      </c>
      <c r="B95" s="33" t="str">
        <f>+'C Liability Recon'!B96</f>
        <v xml:space="preserve">UVA Medical Center            </v>
      </c>
      <c r="C95" s="16">
        <v>0</v>
      </c>
      <c r="D95" s="16">
        <v>0</v>
      </c>
      <c r="E95" s="82">
        <v>0</v>
      </c>
      <c r="F95" s="82">
        <v>0</v>
      </c>
      <c r="G95" s="82">
        <v>0</v>
      </c>
      <c r="H95" s="82">
        <v>0</v>
      </c>
      <c r="I95" s="82">
        <v>0</v>
      </c>
      <c r="J95" s="82">
        <v>0</v>
      </c>
      <c r="K95" s="82">
        <v>0</v>
      </c>
      <c r="L95" s="82">
        <v>0</v>
      </c>
    </row>
    <row r="96" spans="1:12" x14ac:dyDescent="0.2">
      <c r="A96" s="33">
        <f>+'C Liability Recon'!A97</f>
        <v>211</v>
      </c>
      <c r="B96" s="33" t="str">
        <f>+'C Liability Recon'!B97</f>
        <v>Virginia Military Institute</v>
      </c>
      <c r="C96" s="16">
        <v>1431395</v>
      </c>
      <c r="D96" s="16">
        <v>0</v>
      </c>
      <c r="E96" s="82">
        <v>9746753</v>
      </c>
      <c r="F96" s="82">
        <v>10026038</v>
      </c>
      <c r="G96" s="82">
        <v>0</v>
      </c>
      <c r="H96" s="82">
        <v>279285</v>
      </c>
      <c r="I96" s="82">
        <v>279285</v>
      </c>
      <c r="J96" s="82">
        <v>0</v>
      </c>
      <c r="K96" s="82">
        <v>279285</v>
      </c>
      <c r="L96" s="82">
        <v>0</v>
      </c>
    </row>
    <row r="97" spans="1:12" x14ac:dyDescent="0.2">
      <c r="A97" s="33">
        <f>+'C Liability Recon'!A98</f>
        <v>212</v>
      </c>
      <c r="B97" s="33" t="str">
        <f>+'C Liability Recon'!B98</f>
        <v>Virginia State University</v>
      </c>
      <c r="C97" s="16">
        <v>1956123</v>
      </c>
      <c r="D97" s="16">
        <v>0</v>
      </c>
      <c r="E97" s="82">
        <v>10624050</v>
      </c>
      <c r="F97" s="82">
        <v>10451139</v>
      </c>
      <c r="G97" s="82">
        <v>172911</v>
      </c>
      <c r="H97" s="82">
        <v>0</v>
      </c>
      <c r="I97" s="82">
        <v>0</v>
      </c>
      <c r="J97" s="82">
        <v>172911</v>
      </c>
      <c r="K97" s="82">
        <v>0</v>
      </c>
      <c r="L97" s="82">
        <v>172911</v>
      </c>
    </row>
    <row r="98" spans="1:12" x14ac:dyDescent="0.2">
      <c r="A98" s="33">
        <f>+'C Liability Recon'!A99</f>
        <v>213</v>
      </c>
      <c r="B98" s="33" t="str">
        <f>+'C Liability Recon'!B99</f>
        <v>Norfolk State University</v>
      </c>
      <c r="C98" s="16">
        <v>2323591</v>
      </c>
      <c r="D98" s="16">
        <v>0</v>
      </c>
      <c r="E98" s="82">
        <v>13228255</v>
      </c>
      <c r="F98" s="82">
        <v>13148029</v>
      </c>
      <c r="G98" s="82">
        <v>80226</v>
      </c>
      <c r="H98" s="82">
        <v>0</v>
      </c>
      <c r="I98" s="82">
        <v>0</v>
      </c>
      <c r="J98" s="82">
        <v>80226</v>
      </c>
      <c r="K98" s="82">
        <v>0</v>
      </c>
      <c r="L98" s="82">
        <v>80226</v>
      </c>
    </row>
    <row r="99" spans="1:12" x14ac:dyDescent="0.2">
      <c r="A99" s="33">
        <f>+'C Liability Recon'!A100</f>
        <v>214</v>
      </c>
      <c r="B99" s="33" t="str">
        <f>+'C Liability Recon'!B100</f>
        <v xml:space="preserve">Longwood University           </v>
      </c>
      <c r="C99" s="16">
        <v>2152194</v>
      </c>
      <c r="D99" s="16">
        <v>0</v>
      </c>
      <c r="E99" s="82">
        <v>13221055</v>
      </c>
      <c r="F99" s="82">
        <v>13346007</v>
      </c>
      <c r="G99" s="82">
        <v>0</v>
      </c>
      <c r="H99" s="82">
        <v>124952</v>
      </c>
      <c r="I99" s="82">
        <v>124952</v>
      </c>
      <c r="J99" s="82">
        <v>0</v>
      </c>
      <c r="K99" s="82">
        <v>124952</v>
      </c>
      <c r="L99" s="82">
        <v>0</v>
      </c>
    </row>
    <row r="100" spans="1:12" x14ac:dyDescent="0.2">
      <c r="A100" s="33">
        <f>+'C Liability Recon'!A101</f>
        <v>215</v>
      </c>
      <c r="B100" s="33" t="str">
        <f>+'C Liability Recon'!B101</f>
        <v xml:space="preserve">University of Mary Washington </v>
      </c>
      <c r="C100" s="16">
        <v>1613216</v>
      </c>
      <c r="D100" s="16">
        <v>0</v>
      </c>
      <c r="E100" s="82">
        <v>11237556</v>
      </c>
      <c r="F100" s="82">
        <v>11604311</v>
      </c>
      <c r="G100" s="82">
        <v>0</v>
      </c>
      <c r="H100" s="82">
        <v>366755</v>
      </c>
      <c r="I100" s="82">
        <v>366755</v>
      </c>
      <c r="J100" s="82">
        <v>0</v>
      </c>
      <c r="K100" s="82">
        <v>366755</v>
      </c>
      <c r="L100" s="82">
        <v>0</v>
      </c>
    </row>
    <row r="101" spans="1:12" x14ac:dyDescent="0.2">
      <c r="A101" s="33">
        <f>+'C Liability Recon'!A102</f>
        <v>216</v>
      </c>
      <c r="B101" s="33" t="str">
        <f>+'C Liability Recon'!B102</f>
        <v>James Madison University</v>
      </c>
      <c r="C101" s="16">
        <v>7552288</v>
      </c>
      <c r="D101" s="16">
        <v>0</v>
      </c>
      <c r="E101" s="82">
        <v>51926981</v>
      </c>
      <c r="F101" s="82">
        <v>53503692</v>
      </c>
      <c r="G101" s="82">
        <v>0</v>
      </c>
      <c r="H101" s="82">
        <v>1576711</v>
      </c>
      <c r="I101" s="82">
        <v>1576711</v>
      </c>
      <c r="J101" s="82">
        <v>0</v>
      </c>
      <c r="K101" s="82">
        <v>1576711</v>
      </c>
      <c r="L101" s="82">
        <v>0</v>
      </c>
    </row>
    <row r="102" spans="1:12" x14ac:dyDescent="0.2">
      <c r="A102" s="33">
        <f>+'C Liability Recon'!A103</f>
        <v>217</v>
      </c>
      <c r="B102" s="33" t="str">
        <f>+'C Liability Recon'!B103</f>
        <v>Radford University</v>
      </c>
      <c r="C102" s="16">
        <v>3244084</v>
      </c>
      <c r="D102" s="16">
        <v>0</v>
      </c>
      <c r="E102" s="82">
        <v>22115523</v>
      </c>
      <c r="F102" s="82">
        <v>22753773</v>
      </c>
      <c r="G102" s="82">
        <v>0</v>
      </c>
      <c r="H102" s="82">
        <v>638250</v>
      </c>
      <c r="I102" s="82">
        <v>638250</v>
      </c>
      <c r="J102" s="82">
        <v>0</v>
      </c>
      <c r="K102" s="82">
        <v>638250</v>
      </c>
      <c r="L102" s="82">
        <v>0</v>
      </c>
    </row>
    <row r="103" spans="1:12" x14ac:dyDescent="0.2">
      <c r="A103" s="33">
        <f>+'C Liability Recon'!A104</f>
        <v>218</v>
      </c>
      <c r="B103" s="33" t="str">
        <f>+'C Liability Recon'!B104</f>
        <v xml:space="preserve">Va Sch for Deaf/Blind         </v>
      </c>
      <c r="C103" s="16">
        <v>497367</v>
      </c>
      <c r="D103" s="16">
        <v>0</v>
      </c>
      <c r="E103" s="82">
        <v>2524493</v>
      </c>
      <c r="F103" s="82">
        <v>2444158</v>
      </c>
      <c r="G103" s="82">
        <v>80335</v>
      </c>
      <c r="H103" s="82">
        <v>0</v>
      </c>
      <c r="I103" s="82">
        <v>0</v>
      </c>
      <c r="J103" s="82">
        <v>80335</v>
      </c>
      <c r="K103" s="82">
        <v>0</v>
      </c>
      <c r="L103" s="82">
        <v>80335</v>
      </c>
    </row>
    <row r="104" spans="1:12" x14ac:dyDescent="0.2">
      <c r="A104" s="33">
        <f>+'C Liability Recon'!A105</f>
        <v>219</v>
      </c>
      <c r="B104" s="33" t="str">
        <f>+'C Liability Recon'!B105</f>
        <v>Va Sch for Deaf/Blind-Hampton</v>
      </c>
      <c r="C104" s="16">
        <v>0</v>
      </c>
      <c r="D104" s="16">
        <v>0</v>
      </c>
      <c r="E104" s="82">
        <v>0</v>
      </c>
      <c r="F104" s="82">
        <v>0</v>
      </c>
      <c r="G104" s="82">
        <v>0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</row>
    <row r="105" spans="1:12" x14ac:dyDescent="0.2">
      <c r="A105" s="33">
        <f>+'C Liability Recon'!A106</f>
        <v>220</v>
      </c>
      <c r="B105" s="33" t="str">
        <f>+'C Liability Recon'!B106</f>
        <v xml:space="preserve">Melchers-Monroe Memorials     </v>
      </c>
      <c r="C105" s="16">
        <v>0</v>
      </c>
      <c r="D105" s="16">
        <v>0</v>
      </c>
      <c r="E105" s="82">
        <v>0</v>
      </c>
      <c r="F105" s="82">
        <v>0</v>
      </c>
      <c r="G105" s="82">
        <v>0</v>
      </c>
      <c r="H105" s="82">
        <v>0</v>
      </c>
      <c r="I105" s="82">
        <v>0</v>
      </c>
      <c r="J105" s="82">
        <v>0</v>
      </c>
      <c r="K105" s="82">
        <v>0</v>
      </c>
      <c r="L105" s="82">
        <v>0</v>
      </c>
    </row>
    <row r="106" spans="1:12" x14ac:dyDescent="0.2">
      <c r="A106" s="33">
        <f>+'C Liability Recon'!A107</f>
        <v>221</v>
      </c>
      <c r="B106" s="33" t="str">
        <f>+'C Liability Recon'!B107</f>
        <v>Old Dominion University</v>
      </c>
      <c r="C106" s="16">
        <v>5669369</v>
      </c>
      <c r="D106" s="16">
        <v>0</v>
      </c>
      <c r="E106" s="82">
        <v>38203529</v>
      </c>
      <c r="F106" s="82">
        <v>39227262</v>
      </c>
      <c r="G106" s="82">
        <v>0</v>
      </c>
      <c r="H106" s="82">
        <v>1023733</v>
      </c>
      <c r="I106" s="82">
        <v>1023733</v>
      </c>
      <c r="J106" s="82">
        <v>0</v>
      </c>
      <c r="K106" s="82">
        <v>1023733</v>
      </c>
      <c r="L106" s="82">
        <v>0</v>
      </c>
    </row>
    <row r="107" spans="1:12" x14ac:dyDescent="0.2">
      <c r="A107" s="33">
        <f>+'C Liability Recon'!A108</f>
        <v>222</v>
      </c>
      <c r="B107" s="33" t="str">
        <f>+'C Liability Recon'!B108</f>
        <v>Dept of Professional &amp; Occ Reg</v>
      </c>
      <c r="C107" s="16">
        <v>469031</v>
      </c>
      <c r="D107" s="16">
        <v>0</v>
      </c>
      <c r="E107" s="82">
        <v>2845445</v>
      </c>
      <c r="F107" s="82">
        <v>2865302</v>
      </c>
      <c r="G107" s="82">
        <v>0</v>
      </c>
      <c r="H107" s="82">
        <v>19857</v>
      </c>
      <c r="I107" s="82">
        <v>19857</v>
      </c>
      <c r="J107" s="82">
        <v>0</v>
      </c>
      <c r="K107" s="82">
        <v>19857</v>
      </c>
      <c r="L107" s="82">
        <v>0</v>
      </c>
    </row>
    <row r="108" spans="1:12" x14ac:dyDescent="0.2">
      <c r="A108" s="33">
        <f>+'C Liability Recon'!A109</f>
        <v>223</v>
      </c>
      <c r="B108" s="33" t="str">
        <f>+'C Liability Recon'!B109</f>
        <v>Dept of Health Professions</v>
      </c>
      <c r="C108" s="16">
        <v>510143</v>
      </c>
      <c r="D108" s="16">
        <v>0</v>
      </c>
      <c r="E108" s="82">
        <v>3323735</v>
      </c>
      <c r="F108" s="82">
        <v>3392419</v>
      </c>
      <c r="G108" s="82">
        <v>0</v>
      </c>
      <c r="H108" s="82">
        <v>68684</v>
      </c>
      <c r="I108" s="82">
        <v>68684</v>
      </c>
      <c r="J108" s="82">
        <v>0</v>
      </c>
      <c r="K108" s="82">
        <v>68684</v>
      </c>
      <c r="L108" s="82">
        <v>0</v>
      </c>
    </row>
    <row r="109" spans="1:12" x14ac:dyDescent="0.2">
      <c r="A109" s="33">
        <f>+'C Liability Recon'!A110</f>
        <v>226</v>
      </c>
      <c r="B109" s="33" t="str">
        <f>+'C Liability Recon'!B110</f>
        <v>Board of Accountancy</v>
      </c>
      <c r="C109" s="16">
        <v>0</v>
      </c>
      <c r="D109" s="16">
        <v>7443</v>
      </c>
      <c r="E109" s="82">
        <v>167927</v>
      </c>
      <c r="F109" s="82">
        <v>211448</v>
      </c>
      <c r="G109" s="82">
        <v>0</v>
      </c>
      <c r="H109" s="82">
        <v>43521</v>
      </c>
      <c r="I109" s="82">
        <v>43521</v>
      </c>
      <c r="J109" s="82">
        <v>0</v>
      </c>
      <c r="K109" s="82">
        <v>43521</v>
      </c>
      <c r="L109" s="82">
        <v>0</v>
      </c>
    </row>
    <row r="110" spans="1:12" x14ac:dyDescent="0.2">
      <c r="A110" s="33">
        <f>+'C Liability Recon'!A111</f>
        <v>229</v>
      </c>
      <c r="B110" s="33" t="str">
        <f>+'C Liability Recon'!B111</f>
        <v xml:space="preserve">Coop Ext &amp; Agric Exp Station  </v>
      </c>
      <c r="C110" s="16">
        <v>3037971</v>
      </c>
      <c r="D110" s="16">
        <v>0</v>
      </c>
      <c r="E110" s="82">
        <v>15785197</v>
      </c>
      <c r="F110" s="82">
        <v>15369654</v>
      </c>
      <c r="G110" s="82">
        <v>415543</v>
      </c>
      <c r="H110" s="82">
        <v>0</v>
      </c>
      <c r="I110" s="82">
        <v>0</v>
      </c>
      <c r="J110" s="82">
        <v>415543</v>
      </c>
      <c r="K110" s="82">
        <v>0</v>
      </c>
      <c r="L110" s="82">
        <v>415543</v>
      </c>
    </row>
    <row r="111" spans="1:12" x14ac:dyDescent="0.2">
      <c r="A111" s="33">
        <f>+'C Liability Recon'!A112</f>
        <v>230</v>
      </c>
      <c r="B111" s="33" t="str">
        <f>+'C Liability Recon'!B112</f>
        <v>VPI &amp; SU Research Department</v>
      </c>
      <c r="C111" s="16">
        <v>0</v>
      </c>
      <c r="D111" s="16">
        <v>0</v>
      </c>
      <c r="E111" s="82">
        <v>0</v>
      </c>
      <c r="F111" s="82">
        <v>0</v>
      </c>
      <c r="G111" s="82">
        <v>0</v>
      </c>
      <c r="H111" s="82">
        <v>0</v>
      </c>
      <c r="I111" s="82">
        <v>0</v>
      </c>
      <c r="J111" s="82">
        <v>0</v>
      </c>
      <c r="K111" s="82">
        <v>0</v>
      </c>
      <c r="L111" s="82">
        <v>0</v>
      </c>
    </row>
    <row r="112" spans="1:12" x14ac:dyDescent="0.2">
      <c r="A112" s="33">
        <f>+'C Liability Recon'!A113</f>
        <v>231</v>
      </c>
      <c r="B112" s="33" t="str">
        <f>+'C Liability Recon'!B113</f>
        <v>VPI &amp; SU Extension Department</v>
      </c>
      <c r="C112" s="16">
        <v>0</v>
      </c>
      <c r="D112" s="16">
        <v>0</v>
      </c>
      <c r="E112" s="82">
        <v>0</v>
      </c>
      <c r="F112" s="82">
        <v>0</v>
      </c>
      <c r="G112" s="82">
        <v>0</v>
      </c>
      <c r="H112" s="82">
        <v>0</v>
      </c>
      <c r="I112" s="82">
        <v>0</v>
      </c>
      <c r="J112" s="82">
        <v>0</v>
      </c>
      <c r="K112" s="82">
        <v>0</v>
      </c>
      <c r="L112" s="82">
        <v>0</v>
      </c>
    </row>
    <row r="113" spans="1:12" x14ac:dyDescent="0.2">
      <c r="A113" s="33">
        <f>+'C Liability Recon'!A114</f>
        <v>232</v>
      </c>
      <c r="B113" s="33" t="str">
        <f>+'C Liability Recon'!B114</f>
        <v>Dept of Minority Bus Enterpris</v>
      </c>
      <c r="C113" s="16">
        <v>0</v>
      </c>
      <c r="D113" s="16">
        <v>0</v>
      </c>
      <c r="E113" s="82">
        <v>0</v>
      </c>
      <c r="F113" s="82">
        <v>0</v>
      </c>
      <c r="G113" s="82">
        <v>0</v>
      </c>
      <c r="H113" s="82">
        <v>0</v>
      </c>
      <c r="I113" s="82">
        <v>0</v>
      </c>
      <c r="J113" s="82">
        <v>0</v>
      </c>
      <c r="K113" s="82">
        <v>0</v>
      </c>
      <c r="L113" s="82">
        <v>0</v>
      </c>
    </row>
    <row r="114" spans="1:12" x14ac:dyDescent="0.2">
      <c r="A114" s="33">
        <f>+'C Liability Recon'!A115</f>
        <v>233</v>
      </c>
      <c r="B114" s="33" t="str">
        <f>+'C Liability Recon'!B115</f>
        <v xml:space="preserve">Board of Bar Examiners        </v>
      </c>
      <c r="C114" s="16">
        <v>24889</v>
      </c>
      <c r="D114" s="16">
        <v>0</v>
      </c>
      <c r="E114" s="82">
        <v>146550</v>
      </c>
      <c r="F114" s="82">
        <v>146690</v>
      </c>
      <c r="G114" s="82">
        <v>0</v>
      </c>
      <c r="H114" s="82">
        <v>140</v>
      </c>
      <c r="I114" s="82">
        <v>140</v>
      </c>
      <c r="J114" s="82">
        <v>0</v>
      </c>
      <c r="K114" s="82">
        <v>140</v>
      </c>
      <c r="L114" s="82">
        <v>0</v>
      </c>
    </row>
    <row r="115" spans="1:12" x14ac:dyDescent="0.2">
      <c r="A115" s="33">
        <f>+'C Liability Recon'!A116</f>
        <v>234</v>
      </c>
      <c r="B115" s="33" t="str">
        <f>+'C Liability Recon'!B116</f>
        <v>Cooper Ext &amp; Agric Res Service</v>
      </c>
      <c r="C115" s="16">
        <v>232422</v>
      </c>
      <c r="D115" s="16">
        <v>0</v>
      </c>
      <c r="E115" s="82">
        <v>1264217</v>
      </c>
      <c r="F115" s="82">
        <v>1244062</v>
      </c>
      <c r="G115" s="82">
        <v>20155</v>
      </c>
      <c r="H115" s="82">
        <v>0</v>
      </c>
      <c r="I115" s="82">
        <v>0</v>
      </c>
      <c r="J115" s="82">
        <v>20155</v>
      </c>
      <c r="K115" s="82">
        <v>0</v>
      </c>
      <c r="L115" s="82">
        <v>20155</v>
      </c>
    </row>
    <row r="116" spans="1:12" x14ac:dyDescent="0.2">
      <c r="A116" s="33">
        <f>+'C Liability Recon'!A117</f>
        <v>236</v>
      </c>
      <c r="B116" s="33" t="str">
        <f>+'C Liability Recon'!B117</f>
        <v>Virginia Commonwealth Univ</v>
      </c>
      <c r="C116" s="16">
        <v>15775077</v>
      </c>
      <c r="D116" s="16">
        <v>0</v>
      </c>
      <c r="E116" s="82">
        <v>99925196</v>
      </c>
      <c r="F116" s="82">
        <v>101461932</v>
      </c>
      <c r="G116" s="82">
        <v>0</v>
      </c>
      <c r="H116" s="82">
        <v>1536736</v>
      </c>
      <c r="I116" s="82">
        <v>1536736</v>
      </c>
      <c r="J116" s="82">
        <v>0</v>
      </c>
      <c r="K116" s="82">
        <v>1536736</v>
      </c>
      <c r="L116" s="82">
        <v>0</v>
      </c>
    </row>
    <row r="117" spans="1:12" x14ac:dyDescent="0.2">
      <c r="A117" s="33">
        <f>+'C Liability Recon'!A118</f>
        <v>238</v>
      </c>
      <c r="B117" s="33" t="str">
        <f>+'C Liability Recon'!B118</f>
        <v>Virginia Museum of Fine Arts</v>
      </c>
      <c r="C117" s="16">
        <v>386017</v>
      </c>
      <c r="D117" s="16">
        <v>0</v>
      </c>
      <c r="E117" s="82">
        <v>2923704</v>
      </c>
      <c r="F117" s="82">
        <v>3059753</v>
      </c>
      <c r="G117" s="82">
        <v>0</v>
      </c>
      <c r="H117" s="82">
        <v>136049</v>
      </c>
      <c r="I117" s="82">
        <v>136049</v>
      </c>
      <c r="J117" s="82">
        <v>0</v>
      </c>
      <c r="K117" s="82">
        <v>136049</v>
      </c>
      <c r="L117" s="82">
        <v>0</v>
      </c>
    </row>
    <row r="118" spans="1:12" x14ac:dyDescent="0.2">
      <c r="A118" s="33">
        <f>+'C Liability Recon'!A119</f>
        <v>239</v>
      </c>
      <c r="B118" s="33" t="str">
        <f>+'C Liability Recon'!B119</f>
        <v xml:space="preserve">Frontier Culture Museum of Va </v>
      </c>
      <c r="C118" s="16">
        <v>81377</v>
      </c>
      <c r="D118" s="16">
        <v>0</v>
      </c>
      <c r="E118" s="82">
        <v>498162</v>
      </c>
      <c r="F118" s="82">
        <v>502528</v>
      </c>
      <c r="G118" s="82">
        <v>0</v>
      </c>
      <c r="H118" s="82">
        <v>4366</v>
      </c>
      <c r="I118" s="82">
        <v>4366</v>
      </c>
      <c r="J118" s="82">
        <v>0</v>
      </c>
      <c r="K118" s="82">
        <v>4366</v>
      </c>
      <c r="L118" s="82">
        <v>0</v>
      </c>
    </row>
    <row r="119" spans="1:12" x14ac:dyDescent="0.2">
      <c r="A119" s="33">
        <f>+'C Liability Recon'!A120</f>
        <v>241</v>
      </c>
      <c r="B119" s="33" t="str">
        <f>+'C Liability Recon'!B120</f>
        <v>Richard Bland College</v>
      </c>
      <c r="C119" s="16">
        <v>0</v>
      </c>
      <c r="D119" s="16">
        <v>11603</v>
      </c>
      <c r="E119" s="82">
        <v>1724676</v>
      </c>
      <c r="F119" s="82">
        <v>2093476</v>
      </c>
      <c r="G119" s="82">
        <v>0</v>
      </c>
      <c r="H119" s="82">
        <v>368800</v>
      </c>
      <c r="I119" s="82">
        <v>368800</v>
      </c>
      <c r="J119" s="82">
        <v>0</v>
      </c>
      <c r="K119" s="82">
        <v>368800</v>
      </c>
      <c r="L119" s="82">
        <v>0</v>
      </c>
    </row>
    <row r="120" spans="1:12" x14ac:dyDescent="0.2">
      <c r="A120" s="33">
        <f>+'C Liability Recon'!A121</f>
        <v>242</v>
      </c>
      <c r="B120" s="33" t="str">
        <f>+'C Liability Recon'!B121</f>
        <v>Christopher Newport University</v>
      </c>
      <c r="C120" s="16">
        <v>2138219</v>
      </c>
      <c r="D120" s="16">
        <v>0</v>
      </c>
      <c r="E120" s="82">
        <v>14225628</v>
      </c>
      <c r="F120" s="82">
        <v>14574096</v>
      </c>
      <c r="G120" s="82">
        <v>0</v>
      </c>
      <c r="H120" s="82">
        <v>348468</v>
      </c>
      <c r="I120" s="82">
        <v>348468</v>
      </c>
      <c r="J120" s="82">
        <v>0</v>
      </c>
      <c r="K120" s="82">
        <v>348468</v>
      </c>
      <c r="L120" s="82">
        <v>0</v>
      </c>
    </row>
    <row r="121" spans="1:12" x14ac:dyDescent="0.2">
      <c r="A121" s="33">
        <f>+'C Liability Recon'!A122</f>
        <v>245</v>
      </c>
      <c r="B121" s="33" t="str">
        <f>+'C Liability Recon'!B122</f>
        <v>St Council of Higher Education</v>
      </c>
      <c r="C121" s="16">
        <v>69374</v>
      </c>
      <c r="D121" s="16">
        <v>0</v>
      </c>
      <c r="E121" s="82">
        <v>658968</v>
      </c>
      <c r="F121" s="82">
        <v>710889</v>
      </c>
      <c r="G121" s="82">
        <v>0</v>
      </c>
      <c r="H121" s="82">
        <v>51921</v>
      </c>
      <c r="I121" s="82">
        <v>51921</v>
      </c>
      <c r="J121" s="82">
        <v>0</v>
      </c>
      <c r="K121" s="82">
        <v>51921</v>
      </c>
      <c r="L121" s="82">
        <v>0</v>
      </c>
    </row>
    <row r="122" spans="1:12" x14ac:dyDescent="0.2">
      <c r="A122" s="33">
        <f>+'C Liability Recon'!A123</f>
        <v>246</v>
      </c>
      <c r="B122" s="33" t="str">
        <f>+'C Liability Recon'!B123</f>
        <v xml:space="preserve">UVA College at Wise           </v>
      </c>
      <c r="C122" s="16">
        <v>893</v>
      </c>
      <c r="D122" s="16">
        <v>0</v>
      </c>
      <c r="E122" s="82">
        <v>893</v>
      </c>
      <c r="F122" s="82">
        <v>0</v>
      </c>
      <c r="G122" s="82">
        <v>893</v>
      </c>
      <c r="H122" s="82">
        <v>0</v>
      </c>
      <c r="I122" s="82">
        <v>0</v>
      </c>
      <c r="J122" s="82">
        <v>893</v>
      </c>
      <c r="K122" s="82">
        <v>0</v>
      </c>
      <c r="L122" s="82">
        <v>893</v>
      </c>
    </row>
    <row r="123" spans="1:12" x14ac:dyDescent="0.2">
      <c r="A123" s="33">
        <f>+'C Liability Recon'!A124</f>
        <v>247</v>
      </c>
      <c r="B123" s="33" t="str">
        <f>+'C Liability Recon'!B124</f>
        <v>George Mason University</v>
      </c>
      <c r="C123" s="16">
        <v>10727735</v>
      </c>
      <c r="D123" s="16">
        <v>0</v>
      </c>
      <c r="E123" s="82">
        <v>61239768</v>
      </c>
      <c r="F123" s="82">
        <v>60903639</v>
      </c>
      <c r="G123" s="82">
        <v>336129</v>
      </c>
      <c r="H123" s="82">
        <v>0</v>
      </c>
      <c r="I123" s="82">
        <v>0</v>
      </c>
      <c r="J123" s="82">
        <v>336129</v>
      </c>
      <c r="K123" s="82">
        <v>0</v>
      </c>
      <c r="L123" s="82">
        <v>336129</v>
      </c>
    </row>
    <row r="124" spans="1:12" x14ac:dyDescent="0.2">
      <c r="A124" s="33">
        <f>+'C Liability Recon'!A125</f>
        <v>261</v>
      </c>
      <c r="B124" s="33" t="str">
        <f>+'C Liability Recon'!B125</f>
        <v>Virginia Community College Sys</v>
      </c>
      <c r="C124" s="16">
        <v>161716</v>
      </c>
      <c r="D124" s="16">
        <v>0</v>
      </c>
      <c r="E124" s="82">
        <v>3552995</v>
      </c>
      <c r="F124" s="82">
        <v>4088951</v>
      </c>
      <c r="G124" s="82">
        <v>0</v>
      </c>
      <c r="H124" s="82">
        <v>535956</v>
      </c>
      <c r="I124" s="82">
        <v>535956</v>
      </c>
      <c r="J124" s="82">
        <v>0</v>
      </c>
      <c r="K124" s="82">
        <v>535956</v>
      </c>
      <c r="L124" s="82">
        <v>0</v>
      </c>
    </row>
    <row r="125" spans="1:12" x14ac:dyDescent="0.2">
      <c r="A125" s="33">
        <f>+'C Liability Recon'!A126</f>
        <v>262</v>
      </c>
      <c r="B125" s="33" t="str">
        <f>+'C Liability Recon'!B126</f>
        <v>Dept f/Aging &amp; Rehab Services</v>
      </c>
      <c r="C125" s="16">
        <v>2324389</v>
      </c>
      <c r="D125" s="16">
        <v>0</v>
      </c>
      <c r="E125" s="82">
        <v>14287294</v>
      </c>
      <c r="F125" s="82">
        <v>14423977</v>
      </c>
      <c r="G125" s="82">
        <v>0</v>
      </c>
      <c r="H125" s="82">
        <v>136683</v>
      </c>
      <c r="I125" s="82">
        <v>136683</v>
      </c>
      <c r="J125" s="82">
        <v>0</v>
      </c>
      <c r="K125" s="82">
        <v>136683</v>
      </c>
      <c r="L125" s="82">
        <v>0</v>
      </c>
    </row>
    <row r="126" spans="1:12" x14ac:dyDescent="0.2">
      <c r="A126" s="33">
        <f>+'C Liability Recon'!A127</f>
        <v>263</v>
      </c>
      <c r="B126" s="33" t="str">
        <f>+'C Liability Recon'!B127</f>
        <v>Va Rehab Center for the Blind</v>
      </c>
      <c r="C126" s="16">
        <v>3770</v>
      </c>
      <c r="D126" s="16">
        <v>0</v>
      </c>
      <c r="E126" s="82">
        <v>320478</v>
      </c>
      <c r="F126" s="82">
        <v>381863</v>
      </c>
      <c r="G126" s="82">
        <v>0</v>
      </c>
      <c r="H126" s="82">
        <v>61385</v>
      </c>
      <c r="I126" s="82">
        <v>61385</v>
      </c>
      <c r="J126" s="82">
        <v>0</v>
      </c>
      <c r="K126" s="82">
        <v>61385</v>
      </c>
      <c r="L126" s="82">
        <v>0</v>
      </c>
    </row>
    <row r="127" spans="1:12" x14ac:dyDescent="0.2">
      <c r="A127" s="33">
        <f>+'C Liability Recon'!A128</f>
        <v>268</v>
      </c>
      <c r="B127" s="33" t="str">
        <f>+'C Liability Recon'!B128</f>
        <v>Va Institute of Marine Science</v>
      </c>
      <c r="C127" s="16">
        <v>813055</v>
      </c>
      <c r="D127" s="16">
        <v>0</v>
      </c>
      <c r="E127" s="82">
        <v>5198679</v>
      </c>
      <c r="F127" s="82">
        <v>5287859</v>
      </c>
      <c r="G127" s="82">
        <v>0</v>
      </c>
      <c r="H127" s="82">
        <v>89180</v>
      </c>
      <c r="I127" s="82">
        <v>89180</v>
      </c>
      <c r="J127" s="82">
        <v>0</v>
      </c>
      <c r="K127" s="82">
        <v>89180</v>
      </c>
      <c r="L127" s="82">
        <v>0</v>
      </c>
    </row>
    <row r="128" spans="1:12" x14ac:dyDescent="0.2">
      <c r="A128" s="33">
        <f>+'C Liability Recon'!A129</f>
        <v>270</v>
      </c>
      <c r="B128" s="33" t="str">
        <f>+'C Liability Recon'!B129</f>
        <v>Va Community Coll Sys Utility</v>
      </c>
      <c r="C128" s="16">
        <v>0</v>
      </c>
      <c r="D128" s="16">
        <v>0</v>
      </c>
      <c r="E128" s="82">
        <v>0</v>
      </c>
      <c r="F128" s="82">
        <v>0</v>
      </c>
      <c r="G128" s="82">
        <v>0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</row>
    <row r="129" spans="1:12" x14ac:dyDescent="0.2">
      <c r="A129" s="33">
        <f>+'C Liability Recon'!A130</f>
        <v>275</v>
      </c>
      <c r="B129" s="33" t="str">
        <f>+'C Liability Recon'!B130</f>
        <v>New River Community College</v>
      </c>
      <c r="C129" s="16">
        <v>507068</v>
      </c>
      <c r="D129" s="16">
        <v>0</v>
      </c>
      <c r="E129" s="82">
        <v>2399877</v>
      </c>
      <c r="F129" s="82">
        <v>2282207</v>
      </c>
      <c r="G129" s="82">
        <v>117670</v>
      </c>
      <c r="H129" s="82">
        <v>0</v>
      </c>
      <c r="I129" s="82">
        <v>0</v>
      </c>
      <c r="J129" s="82">
        <v>117670</v>
      </c>
      <c r="K129" s="82">
        <v>0</v>
      </c>
      <c r="L129" s="82">
        <v>117670</v>
      </c>
    </row>
    <row r="130" spans="1:12" x14ac:dyDescent="0.2">
      <c r="A130" s="33">
        <f>+'C Liability Recon'!A131</f>
        <v>276</v>
      </c>
      <c r="B130" s="33" t="str">
        <f>+'C Liability Recon'!B131</f>
        <v>Southside Va Community College</v>
      </c>
      <c r="C130" s="16">
        <v>940492</v>
      </c>
      <c r="D130" s="16">
        <v>0</v>
      </c>
      <c r="E130" s="82">
        <v>3631047</v>
      </c>
      <c r="F130" s="82">
        <v>3244070</v>
      </c>
      <c r="G130" s="82">
        <v>386977</v>
      </c>
      <c r="H130" s="82">
        <v>0</v>
      </c>
      <c r="I130" s="82">
        <v>0</v>
      </c>
      <c r="J130" s="82">
        <v>386977</v>
      </c>
      <c r="K130" s="82">
        <v>0</v>
      </c>
      <c r="L130" s="82">
        <v>386977</v>
      </c>
    </row>
    <row r="131" spans="1:12" x14ac:dyDescent="0.2">
      <c r="A131" s="33">
        <f>+'C Liability Recon'!A132</f>
        <v>277</v>
      </c>
      <c r="B131" s="33" t="str">
        <f>+'C Liability Recon'!B132</f>
        <v xml:space="preserve">Paul D Camp Community College </v>
      </c>
      <c r="C131" s="16">
        <v>178499</v>
      </c>
      <c r="D131" s="16">
        <v>0</v>
      </c>
      <c r="E131" s="82">
        <v>1161238</v>
      </c>
      <c r="F131" s="82">
        <v>1184914</v>
      </c>
      <c r="G131" s="82">
        <v>0</v>
      </c>
      <c r="H131" s="82">
        <v>23676</v>
      </c>
      <c r="I131" s="82">
        <v>23676</v>
      </c>
      <c r="J131" s="82">
        <v>0</v>
      </c>
      <c r="K131" s="82">
        <v>23676</v>
      </c>
      <c r="L131" s="82">
        <v>0</v>
      </c>
    </row>
    <row r="132" spans="1:12" x14ac:dyDescent="0.2">
      <c r="A132" s="33">
        <f>+'C Liability Recon'!A133</f>
        <v>278</v>
      </c>
      <c r="B132" s="33" t="str">
        <f>+'C Liability Recon'!B133</f>
        <v>Rappahannock Community College</v>
      </c>
      <c r="C132" s="16">
        <v>346555</v>
      </c>
      <c r="D132" s="16">
        <v>0</v>
      </c>
      <c r="E132" s="82">
        <v>1740848</v>
      </c>
      <c r="F132" s="82">
        <v>1681134</v>
      </c>
      <c r="G132" s="82">
        <v>59714</v>
      </c>
      <c r="H132" s="82">
        <v>0</v>
      </c>
      <c r="I132" s="82">
        <v>0</v>
      </c>
      <c r="J132" s="82">
        <v>59714</v>
      </c>
      <c r="K132" s="82">
        <v>0</v>
      </c>
      <c r="L132" s="82">
        <v>59714</v>
      </c>
    </row>
    <row r="133" spans="1:12" x14ac:dyDescent="0.2">
      <c r="A133" s="33">
        <f>+'C Liability Recon'!A134</f>
        <v>279</v>
      </c>
      <c r="B133" s="33" t="str">
        <f>+'C Liability Recon'!B134</f>
        <v>Danville Community College</v>
      </c>
      <c r="C133" s="16">
        <v>504156</v>
      </c>
      <c r="D133" s="16">
        <v>0</v>
      </c>
      <c r="E133" s="82">
        <v>2562229</v>
      </c>
      <c r="F133" s="82">
        <v>2481471</v>
      </c>
      <c r="G133" s="82">
        <v>80758</v>
      </c>
      <c r="H133" s="82">
        <v>0</v>
      </c>
      <c r="I133" s="82">
        <v>0</v>
      </c>
      <c r="J133" s="82">
        <v>80758</v>
      </c>
      <c r="K133" s="82">
        <v>0</v>
      </c>
      <c r="L133" s="82">
        <v>80758</v>
      </c>
    </row>
    <row r="134" spans="1:12" x14ac:dyDescent="0.2">
      <c r="A134" s="33">
        <f>+'C Liability Recon'!A135</f>
        <v>280</v>
      </c>
      <c r="B134" s="33" t="str">
        <f>+'C Liability Recon'!B135</f>
        <v>Northern Va Community College</v>
      </c>
      <c r="C134" s="16">
        <v>5999023</v>
      </c>
      <c r="D134" s="16">
        <v>0</v>
      </c>
      <c r="E134" s="82">
        <v>27701945</v>
      </c>
      <c r="F134" s="82">
        <v>26167764</v>
      </c>
      <c r="G134" s="82">
        <v>1534181</v>
      </c>
      <c r="H134" s="82">
        <v>0</v>
      </c>
      <c r="I134" s="82">
        <v>0</v>
      </c>
      <c r="J134" s="82">
        <v>1534181</v>
      </c>
      <c r="K134" s="82">
        <v>0</v>
      </c>
      <c r="L134" s="82">
        <v>1534181</v>
      </c>
    </row>
    <row r="135" spans="1:12" x14ac:dyDescent="0.2">
      <c r="A135" s="33">
        <f>+'C Liability Recon'!A136</f>
        <v>282</v>
      </c>
      <c r="B135" s="33" t="str">
        <f>+'C Liability Recon'!B136</f>
        <v>Piedmont Va Community College</v>
      </c>
      <c r="C135" s="16">
        <v>435207</v>
      </c>
      <c r="D135" s="16">
        <v>0</v>
      </c>
      <c r="E135" s="82">
        <v>3056555</v>
      </c>
      <c r="F135" s="82">
        <v>3160626</v>
      </c>
      <c r="G135" s="82">
        <v>0</v>
      </c>
      <c r="H135" s="82">
        <v>104071</v>
      </c>
      <c r="I135" s="82">
        <v>104071</v>
      </c>
      <c r="J135" s="82">
        <v>0</v>
      </c>
      <c r="K135" s="82">
        <v>104071</v>
      </c>
      <c r="L135" s="82">
        <v>0</v>
      </c>
    </row>
    <row r="136" spans="1:12" x14ac:dyDescent="0.2">
      <c r="A136" s="33">
        <f>+'C Liability Recon'!A137</f>
        <v>283</v>
      </c>
      <c r="B136" s="33" t="str">
        <f>+'C Liability Recon'!B137</f>
        <v xml:space="preserve">J Sargeant Reynolds Comm Coll </v>
      </c>
      <c r="C136" s="16">
        <v>1723155</v>
      </c>
      <c r="D136" s="16">
        <v>0</v>
      </c>
      <c r="E136" s="82">
        <v>8009402</v>
      </c>
      <c r="F136" s="82">
        <v>7579487</v>
      </c>
      <c r="G136" s="82">
        <v>429915</v>
      </c>
      <c r="H136" s="82">
        <v>0</v>
      </c>
      <c r="I136" s="82">
        <v>0</v>
      </c>
      <c r="J136" s="82">
        <v>429915</v>
      </c>
      <c r="K136" s="82">
        <v>0</v>
      </c>
      <c r="L136" s="82">
        <v>429915</v>
      </c>
    </row>
    <row r="137" spans="1:12" x14ac:dyDescent="0.2">
      <c r="A137" s="33">
        <f>+'C Liability Recon'!A138</f>
        <v>284</v>
      </c>
      <c r="B137" s="33" t="str">
        <f>+'C Liability Recon'!B138</f>
        <v>Eastern Shore Community Coll</v>
      </c>
      <c r="C137" s="16">
        <v>136103</v>
      </c>
      <c r="D137" s="16">
        <v>0</v>
      </c>
      <c r="E137" s="82">
        <v>957428</v>
      </c>
      <c r="F137" s="82">
        <v>990292</v>
      </c>
      <c r="G137" s="82">
        <v>0</v>
      </c>
      <c r="H137" s="82">
        <v>32864</v>
      </c>
      <c r="I137" s="82">
        <v>32864</v>
      </c>
      <c r="J137" s="82">
        <v>0</v>
      </c>
      <c r="K137" s="82">
        <v>32864</v>
      </c>
      <c r="L137" s="82">
        <v>0</v>
      </c>
    </row>
    <row r="138" spans="1:12" x14ac:dyDescent="0.2">
      <c r="A138" s="33">
        <f>+'C Liability Recon'!A139</f>
        <v>285</v>
      </c>
      <c r="B138" s="33" t="str">
        <f>+'C Liability Recon'!B139</f>
        <v xml:space="preserve">Patrick Henry Comm Coll       </v>
      </c>
      <c r="C138" s="16">
        <v>345422</v>
      </c>
      <c r="D138" s="16">
        <v>0</v>
      </c>
      <c r="E138" s="82">
        <v>2985322</v>
      </c>
      <c r="F138" s="82">
        <v>3182994</v>
      </c>
      <c r="G138" s="82">
        <v>0</v>
      </c>
      <c r="H138" s="82">
        <v>197672</v>
      </c>
      <c r="I138" s="82">
        <v>197672</v>
      </c>
      <c r="J138" s="82">
        <v>0</v>
      </c>
      <c r="K138" s="82">
        <v>197672</v>
      </c>
      <c r="L138" s="82">
        <v>0</v>
      </c>
    </row>
    <row r="139" spans="1:12" x14ac:dyDescent="0.2">
      <c r="A139" s="33">
        <f>+'C Liability Recon'!A140</f>
        <v>286</v>
      </c>
      <c r="B139" s="33" t="str">
        <f>+'C Liability Recon'!B140</f>
        <v>Va Western Community College</v>
      </c>
      <c r="C139" s="16">
        <v>944950</v>
      </c>
      <c r="D139" s="16">
        <v>0</v>
      </c>
      <c r="E139" s="82">
        <v>4618668</v>
      </c>
      <c r="F139" s="82">
        <v>4429495</v>
      </c>
      <c r="G139" s="82">
        <v>189173</v>
      </c>
      <c r="H139" s="82">
        <v>0</v>
      </c>
      <c r="I139" s="82">
        <v>0</v>
      </c>
      <c r="J139" s="82">
        <v>189173</v>
      </c>
      <c r="K139" s="82">
        <v>0</v>
      </c>
      <c r="L139" s="82">
        <v>189173</v>
      </c>
    </row>
    <row r="140" spans="1:12" x14ac:dyDescent="0.2">
      <c r="A140" s="33">
        <f>+'C Liability Recon'!A141</f>
        <v>287</v>
      </c>
      <c r="B140" s="33" t="str">
        <f>+'C Liability Recon'!B141</f>
        <v xml:space="preserve">Dabney S Lancaster Comm Coll  </v>
      </c>
      <c r="C140" s="16">
        <v>200642</v>
      </c>
      <c r="D140" s="16">
        <v>0</v>
      </c>
      <c r="E140" s="82">
        <v>1280399</v>
      </c>
      <c r="F140" s="82">
        <v>1301891</v>
      </c>
      <c r="G140" s="82">
        <v>0</v>
      </c>
      <c r="H140" s="82">
        <v>21492</v>
      </c>
      <c r="I140" s="82">
        <v>21492</v>
      </c>
      <c r="J140" s="82">
        <v>0</v>
      </c>
      <c r="K140" s="82">
        <v>21492</v>
      </c>
      <c r="L140" s="82">
        <v>0</v>
      </c>
    </row>
    <row r="141" spans="1:12" x14ac:dyDescent="0.2">
      <c r="A141" s="33">
        <f>+'C Liability Recon'!A142</f>
        <v>288</v>
      </c>
      <c r="B141" s="33" t="str">
        <f>+'C Liability Recon'!B142</f>
        <v>Wytheville Community College</v>
      </c>
      <c r="C141" s="16">
        <v>334082</v>
      </c>
      <c r="D141" s="16">
        <v>0</v>
      </c>
      <c r="E141" s="82">
        <v>2113911</v>
      </c>
      <c r="F141" s="82">
        <v>2145985</v>
      </c>
      <c r="G141" s="82">
        <v>0</v>
      </c>
      <c r="H141" s="82">
        <v>32074</v>
      </c>
      <c r="I141" s="82">
        <v>32074</v>
      </c>
      <c r="J141" s="82">
        <v>0</v>
      </c>
      <c r="K141" s="82">
        <v>32074</v>
      </c>
      <c r="L141" s="82">
        <v>0</v>
      </c>
    </row>
    <row r="142" spans="1:12" x14ac:dyDescent="0.2">
      <c r="A142" s="33">
        <f>+'C Liability Recon'!A143</f>
        <v>290</v>
      </c>
      <c r="B142" s="33" t="str">
        <f>+'C Liability Recon'!B143</f>
        <v>John Tyler Community College</v>
      </c>
      <c r="C142" s="16">
        <v>945364</v>
      </c>
      <c r="D142" s="16">
        <v>0</v>
      </c>
      <c r="E142" s="82">
        <v>5039866</v>
      </c>
      <c r="F142" s="82">
        <v>4936845</v>
      </c>
      <c r="G142" s="82">
        <v>103021</v>
      </c>
      <c r="H142" s="82">
        <v>0</v>
      </c>
      <c r="I142" s="82">
        <v>0</v>
      </c>
      <c r="J142" s="82">
        <v>103021</v>
      </c>
      <c r="K142" s="82">
        <v>0</v>
      </c>
      <c r="L142" s="82">
        <v>103021</v>
      </c>
    </row>
    <row r="143" spans="1:12" x14ac:dyDescent="0.2">
      <c r="A143" s="33">
        <f>+'C Liability Recon'!A144</f>
        <v>291</v>
      </c>
      <c r="B143" s="33" t="str">
        <f>+'C Liability Recon'!B144</f>
        <v>Blue Ridge Community College</v>
      </c>
      <c r="C143" s="16">
        <v>739875</v>
      </c>
      <c r="D143" s="16">
        <v>0</v>
      </c>
      <c r="E143" s="82">
        <v>3373112</v>
      </c>
      <c r="F143" s="82">
        <v>3174961</v>
      </c>
      <c r="G143" s="82">
        <v>198151</v>
      </c>
      <c r="H143" s="82">
        <v>0</v>
      </c>
      <c r="I143" s="82">
        <v>0</v>
      </c>
      <c r="J143" s="82">
        <v>198151</v>
      </c>
      <c r="K143" s="82">
        <v>0</v>
      </c>
      <c r="L143" s="82">
        <v>198151</v>
      </c>
    </row>
    <row r="144" spans="1:12" x14ac:dyDescent="0.2">
      <c r="A144" s="33">
        <f>+'C Liability Recon'!A145</f>
        <v>292</v>
      </c>
      <c r="B144" s="33" t="str">
        <f>+'C Liability Recon'!B145</f>
        <v>Central Va Community College</v>
      </c>
      <c r="C144" s="16">
        <v>508625</v>
      </c>
      <c r="D144" s="16">
        <v>0</v>
      </c>
      <c r="E144" s="82">
        <v>2553043</v>
      </c>
      <c r="F144" s="82">
        <v>2465007</v>
      </c>
      <c r="G144" s="82">
        <v>88036</v>
      </c>
      <c r="H144" s="82">
        <v>0</v>
      </c>
      <c r="I144" s="82">
        <v>0</v>
      </c>
      <c r="J144" s="82">
        <v>88036</v>
      </c>
      <c r="K144" s="82">
        <v>0</v>
      </c>
      <c r="L144" s="82">
        <v>88036</v>
      </c>
    </row>
    <row r="145" spans="1:12" x14ac:dyDescent="0.2">
      <c r="A145" s="33">
        <f>+'C Liability Recon'!A146</f>
        <v>293</v>
      </c>
      <c r="B145" s="33" t="str">
        <f>+'C Liability Recon'!B146</f>
        <v>Thomas Nelson Comm College</v>
      </c>
      <c r="C145" s="16">
        <v>910820</v>
      </c>
      <c r="D145" s="16">
        <v>0</v>
      </c>
      <c r="E145" s="82">
        <v>6247834</v>
      </c>
      <c r="F145" s="82">
        <v>6434973</v>
      </c>
      <c r="G145" s="82">
        <v>0</v>
      </c>
      <c r="H145" s="82">
        <v>187139</v>
      </c>
      <c r="I145" s="82">
        <v>187139</v>
      </c>
      <c r="J145" s="82">
        <v>0</v>
      </c>
      <c r="K145" s="82">
        <v>187139</v>
      </c>
      <c r="L145" s="82">
        <v>0</v>
      </c>
    </row>
    <row r="146" spans="1:12" x14ac:dyDescent="0.2">
      <c r="A146" s="33">
        <f>+'C Liability Recon'!A147</f>
        <v>294</v>
      </c>
      <c r="B146" s="33" t="str">
        <f>+'C Liability Recon'!B147</f>
        <v>Southwest Virginia Comm Coll</v>
      </c>
      <c r="C146" s="16">
        <v>270468</v>
      </c>
      <c r="D146" s="16">
        <v>0</v>
      </c>
      <c r="E146" s="82">
        <v>2309560</v>
      </c>
      <c r="F146" s="82">
        <v>2458585</v>
      </c>
      <c r="G146" s="82">
        <v>0</v>
      </c>
      <c r="H146" s="82">
        <v>149025</v>
      </c>
      <c r="I146" s="82">
        <v>149025</v>
      </c>
      <c r="J146" s="82">
        <v>0</v>
      </c>
      <c r="K146" s="82">
        <v>149025</v>
      </c>
      <c r="L146" s="82">
        <v>0</v>
      </c>
    </row>
    <row r="147" spans="1:12" x14ac:dyDescent="0.2">
      <c r="A147" s="33">
        <f>+'C Liability Recon'!A148</f>
        <v>295</v>
      </c>
      <c r="B147" s="33" t="str">
        <f>+'C Liability Recon'!B148</f>
        <v xml:space="preserve">Tidewater Community College   </v>
      </c>
      <c r="C147" s="16">
        <v>2826581</v>
      </c>
      <c r="D147" s="16">
        <v>0</v>
      </c>
      <c r="E147" s="82">
        <v>16137591</v>
      </c>
      <c r="F147" s="82">
        <v>16049422</v>
      </c>
      <c r="G147" s="82">
        <v>88169</v>
      </c>
      <c r="H147" s="82">
        <v>0</v>
      </c>
      <c r="I147" s="82">
        <v>0</v>
      </c>
      <c r="J147" s="82">
        <v>88169</v>
      </c>
      <c r="K147" s="82">
        <v>0</v>
      </c>
      <c r="L147" s="82">
        <v>88169</v>
      </c>
    </row>
    <row r="148" spans="1:12" x14ac:dyDescent="0.2">
      <c r="A148" s="33">
        <f>+'C Liability Recon'!A149</f>
        <v>296</v>
      </c>
      <c r="B148" s="33" t="str">
        <f>+'C Liability Recon'!B149</f>
        <v>VA Highlands Community College</v>
      </c>
      <c r="C148" s="16">
        <v>263100</v>
      </c>
      <c r="D148" s="16">
        <v>0</v>
      </c>
      <c r="E148" s="82">
        <v>2083777</v>
      </c>
      <c r="F148" s="82">
        <v>2195237</v>
      </c>
      <c r="G148" s="82">
        <v>0</v>
      </c>
      <c r="H148" s="82">
        <v>111460</v>
      </c>
      <c r="I148" s="82">
        <v>111460</v>
      </c>
      <c r="J148" s="82">
        <v>0</v>
      </c>
      <c r="K148" s="82">
        <v>111460</v>
      </c>
      <c r="L148" s="82">
        <v>0</v>
      </c>
    </row>
    <row r="149" spans="1:12" x14ac:dyDescent="0.2">
      <c r="A149" s="33">
        <f>+'C Liability Recon'!A150</f>
        <v>297</v>
      </c>
      <c r="B149" s="33" t="str">
        <f>+'C Liability Recon'!B150</f>
        <v>Germanna Community College</v>
      </c>
      <c r="C149" s="16">
        <v>512857</v>
      </c>
      <c r="D149" s="16">
        <v>0</v>
      </c>
      <c r="E149" s="82">
        <v>3651405</v>
      </c>
      <c r="F149" s="82">
        <v>3784227</v>
      </c>
      <c r="G149" s="82">
        <v>0</v>
      </c>
      <c r="H149" s="82">
        <v>132822</v>
      </c>
      <c r="I149" s="82">
        <v>132822</v>
      </c>
      <c r="J149" s="82">
        <v>0</v>
      </c>
      <c r="K149" s="82">
        <v>132822</v>
      </c>
      <c r="L149" s="82">
        <v>0</v>
      </c>
    </row>
    <row r="150" spans="1:12" x14ac:dyDescent="0.2">
      <c r="A150" s="33">
        <f>+'C Liability Recon'!A151</f>
        <v>298</v>
      </c>
      <c r="B150" s="33" t="str">
        <f>+'C Liability Recon'!B151</f>
        <v>Lord Fairfax Community College</v>
      </c>
      <c r="C150" s="16">
        <v>668306</v>
      </c>
      <c r="D150" s="16">
        <v>0</v>
      </c>
      <c r="E150" s="82">
        <v>4135787</v>
      </c>
      <c r="F150" s="82">
        <v>4180829</v>
      </c>
      <c r="G150" s="82">
        <v>0</v>
      </c>
      <c r="H150" s="82">
        <v>45042</v>
      </c>
      <c r="I150" s="82">
        <v>45042</v>
      </c>
      <c r="J150" s="82">
        <v>0</v>
      </c>
      <c r="K150" s="82">
        <v>45042</v>
      </c>
      <c r="L150" s="82">
        <v>0</v>
      </c>
    </row>
    <row r="151" spans="1:12" x14ac:dyDescent="0.2">
      <c r="A151" s="33">
        <f>+'C Liability Recon'!A152</f>
        <v>299</v>
      </c>
      <c r="B151" s="33" t="str">
        <f>+'C Liability Recon'!B152</f>
        <v>Mountain Empire Community Coll</v>
      </c>
      <c r="C151" s="16">
        <v>416082</v>
      </c>
      <c r="D151" s="16">
        <v>0</v>
      </c>
      <c r="E151" s="82">
        <v>2269114</v>
      </c>
      <c r="F151" s="82">
        <v>2234248</v>
      </c>
      <c r="G151" s="82">
        <v>34866</v>
      </c>
      <c r="H151" s="82">
        <v>0</v>
      </c>
      <c r="I151" s="82">
        <v>0</v>
      </c>
      <c r="J151" s="82">
        <v>34866</v>
      </c>
      <c r="K151" s="82">
        <v>0</v>
      </c>
      <c r="L151" s="82">
        <v>34866</v>
      </c>
    </row>
    <row r="152" spans="1:12" x14ac:dyDescent="0.2">
      <c r="A152" s="33">
        <f>+'C Liability Recon'!A153</f>
        <v>301</v>
      </c>
      <c r="B152" s="33" t="str">
        <f>+'C Liability Recon'!B153</f>
        <v>Dept of Agri &amp; Cons Services</v>
      </c>
      <c r="C152" s="16">
        <v>1345121</v>
      </c>
      <c r="D152" s="16">
        <v>0</v>
      </c>
      <c r="E152" s="82">
        <v>7831143</v>
      </c>
      <c r="F152" s="82">
        <v>7820361</v>
      </c>
      <c r="G152" s="82">
        <v>10782</v>
      </c>
      <c r="H152" s="82">
        <v>0</v>
      </c>
      <c r="I152" s="82">
        <v>0</v>
      </c>
      <c r="J152" s="82">
        <v>10782</v>
      </c>
      <c r="K152" s="82">
        <v>0</v>
      </c>
      <c r="L152" s="82">
        <v>10782</v>
      </c>
    </row>
    <row r="153" spans="1:12" x14ac:dyDescent="0.2">
      <c r="A153" s="33">
        <f>+'C Liability Recon'!A154</f>
        <v>305</v>
      </c>
      <c r="B153" s="33" t="str">
        <f>+'C Liability Recon'!B154</f>
        <v>State Milk Commission</v>
      </c>
      <c r="C153" s="16">
        <v>0</v>
      </c>
      <c r="D153" s="16">
        <v>0</v>
      </c>
      <c r="E153" s="82">
        <v>0</v>
      </c>
      <c r="F153" s="82">
        <v>0</v>
      </c>
      <c r="G153" s="82">
        <v>0</v>
      </c>
      <c r="H153" s="82">
        <v>0</v>
      </c>
      <c r="I153" s="82">
        <v>0</v>
      </c>
      <c r="J153" s="82">
        <v>0</v>
      </c>
      <c r="K153" s="82">
        <v>0</v>
      </c>
      <c r="L153" s="82">
        <v>0</v>
      </c>
    </row>
    <row r="154" spans="1:12" x14ac:dyDescent="0.2">
      <c r="A154" s="33">
        <f>+'C Liability Recon'!A155</f>
        <v>310</v>
      </c>
      <c r="B154" s="33" t="str">
        <f>+'C Liability Recon'!B155</f>
        <v>Va Economic Dev Partnership</v>
      </c>
      <c r="C154" s="16">
        <v>203560</v>
      </c>
      <c r="D154" s="16">
        <v>0</v>
      </c>
      <c r="E154" s="82">
        <v>1746040</v>
      </c>
      <c r="F154" s="82">
        <v>1859807</v>
      </c>
      <c r="G154" s="82">
        <v>0</v>
      </c>
      <c r="H154" s="82">
        <v>113767</v>
      </c>
      <c r="I154" s="82">
        <v>113767</v>
      </c>
      <c r="J154" s="82">
        <v>0</v>
      </c>
      <c r="K154" s="82">
        <v>113767</v>
      </c>
      <c r="L154" s="82">
        <v>0</v>
      </c>
    </row>
    <row r="155" spans="1:12" x14ac:dyDescent="0.2">
      <c r="A155" s="33">
        <f>+'C Liability Recon'!A156</f>
        <v>311</v>
      </c>
      <c r="B155" s="33" t="str">
        <f>+'C Liability Recon'!B156</f>
        <v>Va National Defense Industrial</v>
      </c>
      <c r="C155" s="16">
        <v>0</v>
      </c>
      <c r="D155" s="16">
        <v>0</v>
      </c>
      <c r="E155" s="82">
        <v>0</v>
      </c>
      <c r="F155" s="82">
        <v>0</v>
      </c>
      <c r="G155" s="82">
        <v>0</v>
      </c>
      <c r="H155" s="82">
        <v>0</v>
      </c>
      <c r="I155" s="82">
        <v>0</v>
      </c>
      <c r="J155" s="82">
        <v>0</v>
      </c>
      <c r="K155" s="82">
        <v>0</v>
      </c>
      <c r="L155" s="82">
        <v>0</v>
      </c>
    </row>
    <row r="156" spans="1:12" x14ac:dyDescent="0.2">
      <c r="A156" s="33">
        <f>+'C Liability Recon'!A157</f>
        <v>319</v>
      </c>
      <c r="B156" s="33" t="str">
        <f>+'C Liability Recon'!B157</f>
        <v xml:space="preserve">Chippokes Plantation Farm Fd  </v>
      </c>
      <c r="C156" s="16">
        <v>0</v>
      </c>
      <c r="D156" s="16">
        <v>0</v>
      </c>
      <c r="E156" s="82">
        <v>0</v>
      </c>
      <c r="F156" s="82">
        <v>0</v>
      </c>
      <c r="G156" s="82">
        <v>0</v>
      </c>
      <c r="H156" s="82">
        <v>0</v>
      </c>
      <c r="I156" s="82">
        <v>0</v>
      </c>
      <c r="J156" s="82">
        <v>0</v>
      </c>
      <c r="K156" s="82">
        <v>0</v>
      </c>
      <c r="L156" s="82">
        <v>0</v>
      </c>
    </row>
    <row r="157" spans="1:12" x14ac:dyDescent="0.2">
      <c r="A157" s="33">
        <f>+'C Liability Recon'!A158</f>
        <v>320</v>
      </c>
      <c r="B157" s="33" t="str">
        <f>+'C Liability Recon'!B158</f>
        <v xml:space="preserve">Virginia Tourism Authority    </v>
      </c>
      <c r="C157" s="16">
        <v>200915</v>
      </c>
      <c r="D157" s="16">
        <v>0</v>
      </c>
      <c r="E157" s="82">
        <v>1152785</v>
      </c>
      <c r="F157" s="82">
        <v>1147694</v>
      </c>
      <c r="G157" s="82">
        <v>5091</v>
      </c>
      <c r="H157" s="82">
        <v>0</v>
      </c>
      <c r="I157" s="82">
        <v>0</v>
      </c>
      <c r="J157" s="82">
        <v>5091</v>
      </c>
      <c r="K157" s="82">
        <v>0</v>
      </c>
      <c r="L157" s="82">
        <v>5091</v>
      </c>
    </row>
    <row r="158" spans="1:12" x14ac:dyDescent="0.2">
      <c r="A158" s="33">
        <f>+'C Liability Recon'!A159</f>
        <v>325</v>
      </c>
      <c r="B158" s="33" t="str">
        <f>+'C Liability Recon'!B159</f>
        <v>Dept of Business Assistance</v>
      </c>
      <c r="C158" s="16">
        <v>0</v>
      </c>
      <c r="D158" s="16">
        <v>0</v>
      </c>
      <c r="E158" s="82">
        <v>0</v>
      </c>
      <c r="F158" s="82">
        <v>0</v>
      </c>
      <c r="G158" s="82">
        <v>0</v>
      </c>
      <c r="H158" s="82">
        <v>0</v>
      </c>
      <c r="I158" s="82">
        <v>0</v>
      </c>
      <c r="J158" s="82">
        <v>0</v>
      </c>
      <c r="K158" s="82">
        <v>0</v>
      </c>
      <c r="L158" s="82">
        <v>0</v>
      </c>
    </row>
    <row r="159" spans="1:12" x14ac:dyDescent="0.2">
      <c r="A159" s="33">
        <f>+'C Liability Recon'!A160</f>
        <v>326</v>
      </c>
      <c r="B159" s="33" t="str">
        <f>+'C Liability Recon'!B160</f>
        <v xml:space="preserve">Off of Workforce Development  </v>
      </c>
      <c r="C159" s="16">
        <v>0</v>
      </c>
      <c r="D159" s="16">
        <v>0</v>
      </c>
      <c r="E159" s="82">
        <v>0</v>
      </c>
      <c r="F159" s="82">
        <v>0</v>
      </c>
      <c r="G159" s="82">
        <v>0</v>
      </c>
      <c r="H159" s="82">
        <v>0</v>
      </c>
      <c r="I159" s="82">
        <v>0</v>
      </c>
      <c r="J159" s="82">
        <v>0</v>
      </c>
      <c r="K159" s="82">
        <v>0</v>
      </c>
      <c r="L159" s="82">
        <v>0</v>
      </c>
    </row>
    <row r="160" spans="1:12" x14ac:dyDescent="0.2">
      <c r="A160" s="33">
        <f>+'C Liability Recon'!A161</f>
        <v>330</v>
      </c>
      <c r="B160" s="33" t="str">
        <f>+'C Liability Recon'!B161</f>
        <v>Virginia-Israel Advisory Board</v>
      </c>
      <c r="C160" s="16">
        <v>3186</v>
      </c>
      <c r="D160" s="16">
        <v>0</v>
      </c>
      <c r="E160" s="82">
        <v>19202</v>
      </c>
      <c r="F160" s="82">
        <v>19311</v>
      </c>
      <c r="G160" s="82">
        <v>0</v>
      </c>
      <c r="H160" s="82">
        <v>109</v>
      </c>
      <c r="I160" s="82">
        <v>109</v>
      </c>
      <c r="J160" s="82">
        <v>0</v>
      </c>
      <c r="K160" s="82">
        <v>109</v>
      </c>
      <c r="L160" s="82">
        <v>0</v>
      </c>
    </row>
    <row r="161" spans="1:12" x14ac:dyDescent="0.2">
      <c r="A161" s="33">
        <f>+'C Liability Recon'!A162</f>
        <v>350</v>
      </c>
      <c r="B161" s="33" t="str">
        <f>+'C Liability Recon'!B162</f>
        <v>Dept Small Bus/Supplier Div</v>
      </c>
      <c r="C161" s="16">
        <v>42196</v>
      </c>
      <c r="D161" s="16">
        <v>0</v>
      </c>
      <c r="E161" s="82">
        <v>449980</v>
      </c>
      <c r="F161" s="82">
        <v>491675</v>
      </c>
      <c r="G161" s="82">
        <v>0</v>
      </c>
      <c r="H161" s="82">
        <v>41695</v>
      </c>
      <c r="I161" s="82">
        <v>41695</v>
      </c>
      <c r="J161" s="82">
        <v>0</v>
      </c>
      <c r="K161" s="82">
        <v>41695</v>
      </c>
      <c r="L161" s="82">
        <v>0</v>
      </c>
    </row>
    <row r="162" spans="1:12" x14ac:dyDescent="0.2">
      <c r="A162" s="33">
        <f>+'C Liability Recon'!A163</f>
        <v>360</v>
      </c>
      <c r="B162" s="33" t="str">
        <f>+'C Liability Recon'!B163</f>
        <v>Fort Monroe Authority</v>
      </c>
      <c r="C162" s="16">
        <v>59874</v>
      </c>
      <c r="D162" s="16">
        <v>0</v>
      </c>
      <c r="E162" s="82">
        <v>348619</v>
      </c>
      <c r="F162" s="82">
        <v>348147</v>
      </c>
      <c r="G162" s="82">
        <v>472</v>
      </c>
      <c r="H162" s="82">
        <v>0</v>
      </c>
      <c r="I162" s="82">
        <v>0</v>
      </c>
      <c r="J162" s="82">
        <v>472</v>
      </c>
      <c r="K162" s="82">
        <v>0</v>
      </c>
      <c r="L162" s="82">
        <v>472</v>
      </c>
    </row>
    <row r="163" spans="1:12" x14ac:dyDescent="0.2">
      <c r="A163" s="33">
        <f>+'C Liability Recon'!A164</f>
        <v>400</v>
      </c>
      <c r="B163" s="33" t="str">
        <f>+'C Liability Recon'!B164</f>
        <v>Jamestown-Yorktown Commemor</v>
      </c>
      <c r="C163" s="16">
        <v>0</v>
      </c>
      <c r="D163" s="16">
        <v>40808</v>
      </c>
      <c r="E163" s="82">
        <v>0</v>
      </c>
      <c r="F163" s="82">
        <v>49203</v>
      </c>
      <c r="G163" s="82">
        <v>0</v>
      </c>
      <c r="H163" s="82">
        <v>49203</v>
      </c>
      <c r="I163" s="82">
        <v>49203</v>
      </c>
      <c r="J163" s="82">
        <v>0</v>
      </c>
      <c r="K163" s="82">
        <v>49203</v>
      </c>
      <c r="L163" s="82">
        <v>0</v>
      </c>
    </row>
    <row r="164" spans="1:12" x14ac:dyDescent="0.2">
      <c r="A164" s="33">
        <f>+'C Liability Recon'!A165</f>
        <v>402</v>
      </c>
      <c r="B164" s="33" t="str">
        <f>+'C Liability Recon'!B165</f>
        <v>Marine Resources Commission</v>
      </c>
      <c r="C164" s="16">
        <v>516713</v>
      </c>
      <c r="D164" s="16">
        <v>0</v>
      </c>
      <c r="E164" s="82">
        <v>2778140</v>
      </c>
      <c r="F164" s="82">
        <v>2726660</v>
      </c>
      <c r="G164" s="82">
        <v>51480</v>
      </c>
      <c r="H164" s="82">
        <v>0</v>
      </c>
      <c r="I164" s="82">
        <v>0</v>
      </c>
      <c r="J164" s="82">
        <v>51480</v>
      </c>
      <c r="K164" s="82">
        <v>0</v>
      </c>
      <c r="L164" s="82">
        <v>51480</v>
      </c>
    </row>
    <row r="165" spans="1:12" x14ac:dyDescent="0.2">
      <c r="A165" s="33">
        <f>+'C Liability Recon'!A166</f>
        <v>403</v>
      </c>
      <c r="B165" s="33" t="str">
        <f>+'C Liability Recon'!B166</f>
        <v>Dept Game and Inland Fisheries</v>
      </c>
      <c r="C165" s="16">
        <v>1179671</v>
      </c>
      <c r="D165" s="16">
        <v>0</v>
      </c>
      <c r="E165" s="82">
        <v>8065403</v>
      </c>
      <c r="F165" s="82">
        <v>8302302</v>
      </c>
      <c r="G165" s="82">
        <v>0</v>
      </c>
      <c r="H165" s="82">
        <v>236899</v>
      </c>
      <c r="I165" s="82">
        <v>236899</v>
      </c>
      <c r="J165" s="82">
        <v>0</v>
      </c>
      <c r="K165" s="82">
        <v>236899</v>
      </c>
      <c r="L165" s="82">
        <v>0</v>
      </c>
    </row>
    <row r="166" spans="1:12" x14ac:dyDescent="0.2">
      <c r="A166" s="33">
        <f>+'C Liability Recon'!A167</f>
        <v>405</v>
      </c>
      <c r="B166" s="33" t="str">
        <f>+'C Liability Recon'!B167</f>
        <v>Virginia Racing Commission</v>
      </c>
      <c r="C166" s="16">
        <v>17102</v>
      </c>
      <c r="D166" s="16">
        <v>0</v>
      </c>
      <c r="E166" s="82">
        <v>44589</v>
      </c>
      <c r="F166" s="82">
        <v>33142</v>
      </c>
      <c r="G166" s="82">
        <v>11447</v>
      </c>
      <c r="H166" s="82">
        <v>0</v>
      </c>
      <c r="I166" s="82">
        <v>0</v>
      </c>
      <c r="J166" s="82">
        <v>11447</v>
      </c>
      <c r="K166" s="82">
        <v>0</v>
      </c>
      <c r="L166" s="82">
        <v>11447</v>
      </c>
    </row>
    <row r="167" spans="1:12" x14ac:dyDescent="0.2">
      <c r="A167" s="33">
        <f>+'C Liability Recon'!A168</f>
        <v>407</v>
      </c>
      <c r="B167" s="33" t="str">
        <f>+'C Liability Recon'!B168</f>
        <v>Virginia Port Authority</v>
      </c>
      <c r="C167" s="16">
        <v>33604</v>
      </c>
      <c r="D167" s="16">
        <v>0</v>
      </c>
      <c r="E167" s="82">
        <v>84484</v>
      </c>
      <c r="F167" s="82">
        <v>61348</v>
      </c>
      <c r="G167" s="82">
        <v>23136</v>
      </c>
      <c r="H167" s="82">
        <v>0</v>
      </c>
      <c r="I167" s="82">
        <v>0</v>
      </c>
      <c r="J167" s="82">
        <v>23136</v>
      </c>
      <c r="K167" s="82">
        <v>0</v>
      </c>
      <c r="L167" s="82">
        <v>23136</v>
      </c>
    </row>
    <row r="168" spans="1:12" x14ac:dyDescent="0.2">
      <c r="A168" s="33">
        <f>+'C Liability Recon'!A169</f>
        <v>408</v>
      </c>
      <c r="B168" s="33" t="str">
        <f>+'C Liability Recon'!B169</f>
        <v>Chesapeake Bay Local Asst Dept</v>
      </c>
      <c r="C168" s="16">
        <v>0</v>
      </c>
      <c r="D168" s="16">
        <v>0</v>
      </c>
      <c r="E168" s="82">
        <v>0</v>
      </c>
      <c r="F168" s="82">
        <v>0</v>
      </c>
      <c r="G168" s="82">
        <v>0</v>
      </c>
      <c r="H168" s="82">
        <v>0</v>
      </c>
      <c r="I168" s="82">
        <v>0</v>
      </c>
      <c r="J168" s="82">
        <v>0</v>
      </c>
      <c r="K168" s="82">
        <v>0</v>
      </c>
      <c r="L168" s="82">
        <v>0</v>
      </c>
    </row>
    <row r="169" spans="1:12" x14ac:dyDescent="0.2">
      <c r="A169" s="33">
        <f>+'C Liability Recon'!A170</f>
        <v>409</v>
      </c>
      <c r="B169" s="33" t="str">
        <f>+'C Liability Recon'!B170</f>
        <v xml:space="preserve">Dept Mines Minerals &amp; Energy  </v>
      </c>
      <c r="C169" s="16">
        <v>697612</v>
      </c>
      <c r="D169" s="16">
        <v>0</v>
      </c>
      <c r="E169" s="82">
        <v>3676469</v>
      </c>
      <c r="F169" s="82">
        <v>3591684</v>
      </c>
      <c r="G169" s="82">
        <v>84785</v>
      </c>
      <c r="H169" s="82">
        <v>0</v>
      </c>
      <c r="I169" s="82">
        <v>0</v>
      </c>
      <c r="J169" s="82">
        <v>84785</v>
      </c>
      <c r="K169" s="82">
        <v>0</v>
      </c>
      <c r="L169" s="82">
        <v>84785</v>
      </c>
    </row>
    <row r="170" spans="1:12" x14ac:dyDescent="0.2">
      <c r="A170" s="33">
        <f>+'C Liability Recon'!A171</f>
        <v>411</v>
      </c>
      <c r="B170" s="33" t="str">
        <f>+'C Liability Recon'!B171</f>
        <v xml:space="preserve">Dept of Forestry              </v>
      </c>
      <c r="C170" s="16">
        <v>744930</v>
      </c>
      <c r="D170" s="16">
        <v>0</v>
      </c>
      <c r="E170" s="82">
        <v>4510691</v>
      </c>
      <c r="F170" s="82">
        <v>4540473</v>
      </c>
      <c r="G170" s="82">
        <v>0</v>
      </c>
      <c r="H170" s="82">
        <v>29782</v>
      </c>
      <c r="I170" s="82">
        <v>29782</v>
      </c>
      <c r="J170" s="82">
        <v>0</v>
      </c>
      <c r="K170" s="82">
        <v>29782</v>
      </c>
      <c r="L170" s="82">
        <v>0</v>
      </c>
    </row>
    <row r="171" spans="1:12" x14ac:dyDescent="0.2">
      <c r="A171" s="33">
        <f>+'C Liability Recon'!A172</f>
        <v>413</v>
      </c>
      <c r="B171" s="33" t="str">
        <f>+'C Liability Recon'!B172</f>
        <v>Comm on Va Alcohol Saf Act Pro</v>
      </c>
      <c r="C171" s="16">
        <v>16929</v>
      </c>
      <c r="D171" s="16">
        <v>0</v>
      </c>
      <c r="E171" s="82">
        <v>140254</v>
      </c>
      <c r="F171" s="82">
        <v>148696</v>
      </c>
      <c r="G171" s="82">
        <v>0</v>
      </c>
      <c r="H171" s="82">
        <v>8442</v>
      </c>
      <c r="I171" s="82">
        <v>8442</v>
      </c>
      <c r="J171" s="82">
        <v>0</v>
      </c>
      <c r="K171" s="82">
        <v>8442</v>
      </c>
      <c r="L171" s="82">
        <v>0</v>
      </c>
    </row>
    <row r="172" spans="1:12" x14ac:dyDescent="0.2">
      <c r="A172" s="33">
        <f>+'C Liability Recon'!A173</f>
        <v>417</v>
      </c>
      <c r="B172" s="33" t="str">
        <f>+'C Liability Recon'!B173</f>
        <v xml:space="preserve">Gunston Hall                  </v>
      </c>
      <c r="C172" s="16">
        <v>20176</v>
      </c>
      <c r="D172" s="16">
        <v>0</v>
      </c>
      <c r="E172" s="82">
        <v>74558</v>
      </c>
      <c r="F172" s="82">
        <v>65570</v>
      </c>
      <c r="G172" s="82">
        <v>8988</v>
      </c>
      <c r="H172" s="82">
        <v>0</v>
      </c>
      <c r="I172" s="82">
        <v>0</v>
      </c>
      <c r="J172" s="82">
        <v>8988</v>
      </c>
      <c r="K172" s="82">
        <v>0</v>
      </c>
      <c r="L172" s="82">
        <v>8988</v>
      </c>
    </row>
    <row r="173" spans="1:12" x14ac:dyDescent="0.2">
      <c r="A173" s="33">
        <f>+'C Liability Recon'!A174</f>
        <v>423</v>
      </c>
      <c r="B173" s="33" t="str">
        <f>+'C Liability Recon'!B174</f>
        <v>Dept of Historic Resources</v>
      </c>
      <c r="C173" s="16">
        <v>113483</v>
      </c>
      <c r="D173" s="16">
        <v>0</v>
      </c>
      <c r="E173" s="82">
        <v>588160</v>
      </c>
      <c r="F173" s="82">
        <v>572330</v>
      </c>
      <c r="G173" s="82">
        <v>15830</v>
      </c>
      <c r="H173" s="82">
        <v>0</v>
      </c>
      <c r="I173" s="82">
        <v>0</v>
      </c>
      <c r="J173" s="82">
        <v>15830</v>
      </c>
      <c r="K173" s="82">
        <v>0</v>
      </c>
      <c r="L173" s="82">
        <v>15830</v>
      </c>
    </row>
    <row r="174" spans="1:12" x14ac:dyDescent="0.2">
      <c r="A174" s="33">
        <f>+'C Liability Recon'!A175</f>
        <v>425</v>
      </c>
      <c r="B174" s="33" t="str">
        <f>+'C Liability Recon'!B175</f>
        <v>Jamestown-Yorktown Foundation</v>
      </c>
      <c r="C174" s="16">
        <v>236009</v>
      </c>
      <c r="D174" s="16">
        <v>0</v>
      </c>
      <c r="E174" s="82">
        <v>1853865</v>
      </c>
      <c r="F174" s="82">
        <v>1950690</v>
      </c>
      <c r="G174" s="82">
        <v>0</v>
      </c>
      <c r="H174" s="82">
        <v>96825</v>
      </c>
      <c r="I174" s="82">
        <v>96825</v>
      </c>
      <c r="J174" s="82">
        <v>0</v>
      </c>
      <c r="K174" s="82">
        <v>96825</v>
      </c>
      <c r="L174" s="82">
        <v>0</v>
      </c>
    </row>
    <row r="175" spans="1:12" x14ac:dyDescent="0.2">
      <c r="A175" s="33">
        <f>+'C Liability Recon'!A176</f>
        <v>440</v>
      </c>
      <c r="B175" s="33" t="str">
        <f>+'C Liability Recon'!B176</f>
        <v>Dept of Environmental Quality</v>
      </c>
      <c r="C175" s="16">
        <v>2681182</v>
      </c>
      <c r="D175" s="16">
        <v>0</v>
      </c>
      <c r="E175" s="82">
        <v>14387397</v>
      </c>
      <c r="F175" s="82">
        <v>14114480</v>
      </c>
      <c r="G175" s="82">
        <v>272917</v>
      </c>
      <c r="H175" s="82">
        <v>0</v>
      </c>
      <c r="I175" s="82">
        <v>0</v>
      </c>
      <c r="J175" s="82">
        <v>272917</v>
      </c>
      <c r="K175" s="82">
        <v>0</v>
      </c>
      <c r="L175" s="82">
        <v>272917</v>
      </c>
    </row>
    <row r="176" spans="1:12" x14ac:dyDescent="0.2">
      <c r="A176" s="33">
        <f>+'C Liability Recon'!A177</f>
        <v>450</v>
      </c>
      <c r="B176" s="33" t="str">
        <f>+'C Liability Recon'!B177</f>
        <v>Gov Adv Cncl Self-Det &amp; Fed</v>
      </c>
      <c r="C176" s="16">
        <v>0</v>
      </c>
      <c r="D176" s="16">
        <v>0</v>
      </c>
      <c r="E176" s="82">
        <v>0</v>
      </c>
      <c r="F176" s="82">
        <v>0</v>
      </c>
      <c r="G176" s="82">
        <v>0</v>
      </c>
      <c r="H176" s="82">
        <v>0</v>
      </c>
      <c r="I176" s="82">
        <v>0</v>
      </c>
      <c r="J176" s="82">
        <v>0</v>
      </c>
      <c r="K176" s="82">
        <v>0</v>
      </c>
      <c r="L176" s="82">
        <v>0</v>
      </c>
    </row>
    <row r="177" spans="1:12" x14ac:dyDescent="0.2">
      <c r="A177" s="33">
        <f>+'C Liability Recon'!A178</f>
        <v>451</v>
      </c>
      <c r="B177" s="33" t="str">
        <f>+'C Liability Recon'!B178</f>
        <v xml:space="preserve">Govs Comm On Comp &amp; Equit Tax </v>
      </c>
      <c r="C177" s="16">
        <v>0</v>
      </c>
      <c r="D177" s="16">
        <v>0</v>
      </c>
      <c r="E177" s="82">
        <v>0</v>
      </c>
      <c r="F177" s="82">
        <v>0</v>
      </c>
      <c r="G177" s="82">
        <v>0</v>
      </c>
      <c r="H177" s="82">
        <v>0</v>
      </c>
      <c r="I177" s="82">
        <v>0</v>
      </c>
      <c r="J177" s="82">
        <v>0</v>
      </c>
      <c r="K177" s="82">
        <v>0</v>
      </c>
      <c r="L177" s="82">
        <v>0</v>
      </c>
    </row>
    <row r="178" spans="1:12" x14ac:dyDescent="0.2">
      <c r="A178" s="33">
        <f>+'C Liability Recon'!A179</f>
        <v>452</v>
      </c>
      <c r="B178" s="33" t="str">
        <f>+'C Liability Recon'!B179</f>
        <v xml:space="preserve">Govs Comm On Env Stewardship  </v>
      </c>
      <c r="C178" s="16">
        <v>0</v>
      </c>
      <c r="D178" s="16">
        <v>0</v>
      </c>
      <c r="E178" s="82">
        <v>0</v>
      </c>
      <c r="F178" s="82">
        <v>0</v>
      </c>
      <c r="G178" s="82">
        <v>0</v>
      </c>
      <c r="H178" s="82">
        <v>0</v>
      </c>
      <c r="I178" s="82">
        <v>0</v>
      </c>
      <c r="J178" s="82">
        <v>0</v>
      </c>
      <c r="K178" s="82">
        <v>0</v>
      </c>
      <c r="L178" s="82">
        <v>0</v>
      </c>
    </row>
    <row r="179" spans="1:12" x14ac:dyDescent="0.2">
      <c r="A179" s="33">
        <f>+'C Liability Recon'!A180</f>
        <v>453</v>
      </c>
      <c r="B179" s="33" t="str">
        <f>+'C Liability Recon'!B180</f>
        <v xml:space="preserve">Govs Comm on Phy Fitness &amp; Sp </v>
      </c>
      <c r="C179" s="16">
        <v>0</v>
      </c>
      <c r="D179" s="16">
        <v>0</v>
      </c>
      <c r="E179" s="82">
        <v>0</v>
      </c>
      <c r="F179" s="82">
        <v>0</v>
      </c>
      <c r="G179" s="82">
        <v>0</v>
      </c>
      <c r="H179" s="82">
        <v>0</v>
      </c>
      <c r="I179" s="82">
        <v>0</v>
      </c>
      <c r="J179" s="82">
        <v>0</v>
      </c>
      <c r="K179" s="82">
        <v>0</v>
      </c>
      <c r="L179" s="82">
        <v>0</v>
      </c>
    </row>
    <row r="180" spans="1:12" ht="25.5" x14ac:dyDescent="0.2">
      <c r="A180" s="33">
        <f>+'C Liability Recon'!A181</f>
        <v>454</v>
      </c>
      <c r="B180" s="33" t="str">
        <f>+'C Liability Recon'!B181</f>
        <v>Secretary of Veterans Affairs and Homeland Security</v>
      </c>
      <c r="C180" s="16">
        <v>6346</v>
      </c>
      <c r="D180" s="16">
        <v>0</v>
      </c>
      <c r="E180" s="82">
        <v>38483</v>
      </c>
      <c r="F180" s="82">
        <v>38749</v>
      </c>
      <c r="G180" s="82">
        <v>0</v>
      </c>
      <c r="H180" s="82">
        <v>266</v>
      </c>
      <c r="I180" s="82">
        <v>266</v>
      </c>
      <c r="J180" s="82">
        <v>0</v>
      </c>
      <c r="K180" s="82">
        <v>266</v>
      </c>
      <c r="L180" s="82">
        <v>0</v>
      </c>
    </row>
    <row r="181" spans="1:12" s="53" customFormat="1" x14ac:dyDescent="0.2">
      <c r="A181" s="120">
        <f>+'C Liability Recon'!A182</f>
        <v>501</v>
      </c>
      <c r="B181" s="120" t="str">
        <f>+'C Liability Recon'!B182</f>
        <v>Dept of Transportation</v>
      </c>
      <c r="C181" s="60">
        <v>19635415</v>
      </c>
      <c r="D181" s="60">
        <v>0</v>
      </c>
      <c r="E181" s="125">
        <v>136507781</v>
      </c>
      <c r="F181" s="125">
        <v>140915977</v>
      </c>
      <c r="G181" s="125">
        <v>0</v>
      </c>
      <c r="H181" s="125">
        <v>4408196</v>
      </c>
      <c r="I181" s="125">
        <v>4408196</v>
      </c>
      <c r="J181" s="125">
        <v>0</v>
      </c>
      <c r="K181" s="125">
        <v>4408196</v>
      </c>
      <c r="L181" s="125">
        <v>0</v>
      </c>
    </row>
    <row r="182" spans="1:12" x14ac:dyDescent="0.2">
      <c r="A182" s="33">
        <f>+'C Liability Recon'!A183</f>
        <v>502</v>
      </c>
      <c r="B182" s="33" t="str">
        <f>+'C Liability Recon'!B183</f>
        <v>Central Garage</v>
      </c>
      <c r="C182" s="16">
        <v>0</v>
      </c>
      <c r="D182" s="16">
        <v>0</v>
      </c>
      <c r="E182" s="82">
        <v>0</v>
      </c>
      <c r="F182" s="82">
        <v>0</v>
      </c>
      <c r="G182" s="82">
        <v>0</v>
      </c>
      <c r="H182" s="82">
        <v>0</v>
      </c>
      <c r="I182" s="82">
        <v>0</v>
      </c>
      <c r="J182" s="82">
        <v>0</v>
      </c>
      <c r="K182" s="82">
        <v>0</v>
      </c>
      <c r="L182" s="82">
        <v>0</v>
      </c>
    </row>
    <row r="183" spans="1:12" x14ac:dyDescent="0.2">
      <c r="A183" s="33">
        <f>+'C Liability Recon'!A184</f>
        <v>505</v>
      </c>
      <c r="B183" s="33" t="str">
        <f>+'C Liability Recon'!B184</f>
        <v>Dept of Rail &amp; Public Trans</v>
      </c>
      <c r="C183" s="16">
        <v>22170</v>
      </c>
      <c r="D183" s="16">
        <v>0</v>
      </c>
      <c r="E183" s="82">
        <v>816536</v>
      </c>
      <c r="F183" s="82">
        <v>957787</v>
      </c>
      <c r="G183" s="82">
        <v>0</v>
      </c>
      <c r="H183" s="82">
        <v>141251</v>
      </c>
      <c r="I183" s="82">
        <v>141251</v>
      </c>
      <c r="J183" s="82">
        <v>0</v>
      </c>
      <c r="K183" s="82">
        <v>141251</v>
      </c>
      <c r="L183" s="82">
        <v>0</v>
      </c>
    </row>
    <row r="184" spans="1:12" x14ac:dyDescent="0.2">
      <c r="A184" s="33">
        <f>+'C Liability Recon'!A185</f>
        <v>506</v>
      </c>
      <c r="B184" s="33" t="str">
        <f>+'C Liability Recon'!B185</f>
        <v>Motor Vehicle Dealer Board</v>
      </c>
      <c r="C184" s="16">
        <v>30213</v>
      </c>
      <c r="D184" s="16">
        <v>0</v>
      </c>
      <c r="E184" s="82">
        <v>373444</v>
      </c>
      <c r="F184" s="82">
        <v>413842</v>
      </c>
      <c r="G184" s="82">
        <v>0</v>
      </c>
      <c r="H184" s="82">
        <v>40398</v>
      </c>
      <c r="I184" s="82">
        <v>40398</v>
      </c>
      <c r="J184" s="82">
        <v>0</v>
      </c>
      <c r="K184" s="82">
        <v>40398</v>
      </c>
      <c r="L184" s="82">
        <v>0</v>
      </c>
    </row>
    <row r="185" spans="1:12" x14ac:dyDescent="0.2">
      <c r="A185" s="33">
        <f>+'C Liability Recon'!A186</f>
        <v>507</v>
      </c>
      <c r="B185" s="33" t="str">
        <f>+'C Liability Recon'!B186</f>
        <v>BRD Towing and Recovery Operator</v>
      </c>
      <c r="C185" s="16">
        <v>0</v>
      </c>
      <c r="D185" s="16">
        <v>0</v>
      </c>
      <c r="E185" s="82">
        <v>0</v>
      </c>
      <c r="F185" s="82">
        <v>0</v>
      </c>
      <c r="G185" s="82">
        <v>0</v>
      </c>
      <c r="H185" s="82">
        <v>0</v>
      </c>
      <c r="I185" s="82">
        <v>0</v>
      </c>
      <c r="J185" s="82">
        <v>0</v>
      </c>
      <c r="K185" s="82">
        <v>0</v>
      </c>
      <c r="L185" s="82">
        <v>0</v>
      </c>
    </row>
    <row r="186" spans="1:12" x14ac:dyDescent="0.2">
      <c r="A186" s="33">
        <f>+'C Liability Recon'!A187</f>
        <v>601</v>
      </c>
      <c r="B186" s="33" t="str">
        <f>+'C Liability Recon'!B187</f>
        <v>Dept of Health</v>
      </c>
      <c r="C186" s="16">
        <v>9966041</v>
      </c>
      <c r="D186" s="16">
        <v>0</v>
      </c>
      <c r="E186" s="82">
        <v>54104657</v>
      </c>
      <c r="F186" s="82">
        <v>53219049</v>
      </c>
      <c r="G186" s="82">
        <v>885608</v>
      </c>
      <c r="H186" s="82">
        <v>0</v>
      </c>
      <c r="I186" s="82">
        <v>0</v>
      </c>
      <c r="J186" s="82">
        <v>885608</v>
      </c>
      <c r="K186" s="82">
        <v>0</v>
      </c>
      <c r="L186" s="82">
        <v>885608</v>
      </c>
    </row>
    <row r="187" spans="1:12" x14ac:dyDescent="0.2">
      <c r="A187" s="33">
        <f>+'C Liability Recon'!A188</f>
        <v>602</v>
      </c>
      <c r="B187" s="33" t="str">
        <f>+'C Liability Recon'!B188</f>
        <v>Dept of Medical Asst Services</v>
      </c>
      <c r="C187" s="16">
        <v>926960</v>
      </c>
      <c r="D187" s="16">
        <v>0</v>
      </c>
      <c r="E187" s="82">
        <v>6660711</v>
      </c>
      <c r="F187" s="82">
        <v>6913329</v>
      </c>
      <c r="G187" s="82">
        <v>0</v>
      </c>
      <c r="H187" s="82">
        <v>252618</v>
      </c>
      <c r="I187" s="82">
        <v>252618</v>
      </c>
      <c r="J187" s="82">
        <v>0</v>
      </c>
      <c r="K187" s="82">
        <v>252618</v>
      </c>
      <c r="L187" s="82">
        <v>0</v>
      </c>
    </row>
    <row r="188" spans="1:12" x14ac:dyDescent="0.2">
      <c r="A188" s="33">
        <f>+'C Liability Recon'!A189</f>
        <v>606</v>
      </c>
      <c r="B188" s="33" t="str">
        <f>+'C Liability Recon'!B189</f>
        <v>Va Bd for People With Disabil</v>
      </c>
      <c r="C188" s="16">
        <v>47445</v>
      </c>
      <c r="D188" s="16">
        <v>0</v>
      </c>
      <c r="E188" s="82">
        <v>159045</v>
      </c>
      <c r="F188" s="82">
        <v>134558</v>
      </c>
      <c r="G188" s="82">
        <v>24487</v>
      </c>
      <c r="H188" s="82">
        <v>0</v>
      </c>
      <c r="I188" s="82">
        <v>0</v>
      </c>
      <c r="J188" s="82">
        <v>24487</v>
      </c>
      <c r="K188" s="82">
        <v>0</v>
      </c>
      <c r="L188" s="82">
        <v>24487</v>
      </c>
    </row>
    <row r="189" spans="1:12" x14ac:dyDescent="0.2">
      <c r="A189" s="33">
        <f>+'C Liability Recon'!A190</f>
        <v>701</v>
      </c>
      <c r="B189" s="33" t="str">
        <f>+'C Liability Recon'!B190</f>
        <v>Dept of Corrections</v>
      </c>
      <c r="C189" s="16">
        <v>729381</v>
      </c>
      <c r="D189" s="16">
        <v>0</v>
      </c>
      <c r="E189" s="82">
        <v>5480270</v>
      </c>
      <c r="F189" s="82">
        <v>5728267</v>
      </c>
      <c r="G189" s="82">
        <v>0</v>
      </c>
      <c r="H189" s="82">
        <v>247997</v>
      </c>
      <c r="I189" s="82">
        <v>247997</v>
      </c>
      <c r="J189" s="82">
        <v>0</v>
      </c>
      <c r="K189" s="82">
        <v>247997</v>
      </c>
      <c r="L189" s="82">
        <v>0</v>
      </c>
    </row>
    <row r="190" spans="1:12" x14ac:dyDescent="0.2">
      <c r="A190" s="33">
        <f>+'C Liability Recon'!A191</f>
        <v>702</v>
      </c>
      <c r="B190" s="33" t="str">
        <f>+'C Liability Recon'!B191</f>
        <v>Dept f/t Blind &amp; Vision Impair</v>
      </c>
      <c r="C190" s="16">
        <v>440810</v>
      </c>
      <c r="D190" s="16">
        <v>0</v>
      </c>
      <c r="E190" s="82">
        <v>3748693</v>
      </c>
      <c r="F190" s="82">
        <v>3988398</v>
      </c>
      <c r="G190" s="82">
        <v>0</v>
      </c>
      <c r="H190" s="82">
        <v>239705</v>
      </c>
      <c r="I190" s="82">
        <v>239705</v>
      </c>
      <c r="J190" s="82">
        <v>0</v>
      </c>
      <c r="K190" s="82">
        <v>239705</v>
      </c>
      <c r="L190" s="82">
        <v>0</v>
      </c>
    </row>
    <row r="191" spans="1:12" x14ac:dyDescent="0.2">
      <c r="A191" s="33">
        <f>+'C Liability Recon'!A192</f>
        <v>703</v>
      </c>
      <c r="B191" s="33" t="str">
        <f>+'C Liability Recon'!B192</f>
        <v>Central State Hospital</v>
      </c>
      <c r="C191" s="16">
        <v>2818179</v>
      </c>
      <c r="D191" s="16">
        <v>0</v>
      </c>
      <c r="E191" s="82">
        <v>12790606</v>
      </c>
      <c r="F191" s="82">
        <v>12024008</v>
      </c>
      <c r="G191" s="82">
        <v>766598</v>
      </c>
      <c r="H191" s="82">
        <v>0</v>
      </c>
      <c r="I191" s="82">
        <v>0</v>
      </c>
      <c r="J191" s="82">
        <v>766598</v>
      </c>
      <c r="K191" s="82">
        <v>0</v>
      </c>
      <c r="L191" s="82">
        <v>766598</v>
      </c>
    </row>
    <row r="192" spans="1:12" x14ac:dyDescent="0.2">
      <c r="A192" s="33">
        <f>+'C Liability Recon'!A193</f>
        <v>704</v>
      </c>
      <c r="B192" s="33" t="str">
        <f>+'C Liability Recon'!B193</f>
        <v>Eastern State Hospital</v>
      </c>
      <c r="C192" s="16">
        <v>2753142</v>
      </c>
      <c r="D192" s="16">
        <v>0</v>
      </c>
      <c r="E192" s="82">
        <v>11606818</v>
      </c>
      <c r="F192" s="82">
        <v>10675101</v>
      </c>
      <c r="G192" s="82">
        <v>931717</v>
      </c>
      <c r="H192" s="82">
        <v>0</v>
      </c>
      <c r="I192" s="82">
        <v>0</v>
      </c>
      <c r="J192" s="82">
        <v>931717</v>
      </c>
      <c r="K192" s="82">
        <v>0</v>
      </c>
      <c r="L192" s="82">
        <v>931717</v>
      </c>
    </row>
    <row r="193" spans="1:12" x14ac:dyDescent="0.2">
      <c r="A193" s="33">
        <f>+'C Liability Recon'!A194</f>
        <v>705</v>
      </c>
      <c r="B193" s="33" t="str">
        <f>+'C Liability Recon'!B194</f>
        <v>Southwestern Va Ment Hlth Inst</v>
      </c>
      <c r="C193" s="16">
        <v>1220600</v>
      </c>
      <c r="D193" s="16">
        <v>0</v>
      </c>
      <c r="E193" s="82">
        <v>8169949</v>
      </c>
      <c r="F193" s="82">
        <v>8379006</v>
      </c>
      <c r="G193" s="82">
        <v>0</v>
      </c>
      <c r="H193" s="82">
        <v>209057</v>
      </c>
      <c r="I193" s="82">
        <v>209057</v>
      </c>
      <c r="J193" s="82">
        <v>0</v>
      </c>
      <c r="K193" s="82">
        <v>209057</v>
      </c>
      <c r="L193" s="82">
        <v>0</v>
      </c>
    </row>
    <row r="194" spans="1:12" x14ac:dyDescent="0.2">
      <c r="A194" s="33">
        <f>+'C Liability Recon'!A195</f>
        <v>706</v>
      </c>
      <c r="B194" s="33" t="str">
        <f>+'C Liability Recon'!B195</f>
        <v>Western State Hospital</v>
      </c>
      <c r="C194" s="16">
        <v>1393898</v>
      </c>
      <c r="D194" s="16">
        <v>0</v>
      </c>
      <c r="E194" s="82">
        <v>10324509</v>
      </c>
      <c r="F194" s="82">
        <v>10767865</v>
      </c>
      <c r="G194" s="82">
        <v>0</v>
      </c>
      <c r="H194" s="82">
        <v>443356</v>
      </c>
      <c r="I194" s="82">
        <v>443356</v>
      </c>
      <c r="J194" s="82">
        <v>0</v>
      </c>
      <c r="K194" s="82">
        <v>443356</v>
      </c>
      <c r="L194" s="82">
        <v>0</v>
      </c>
    </row>
    <row r="195" spans="1:12" x14ac:dyDescent="0.2">
      <c r="A195" s="33">
        <f>+'C Liability Recon'!A196</f>
        <v>707</v>
      </c>
      <c r="B195" s="33" t="str">
        <f>+'C Liability Recon'!B196</f>
        <v>Central Virginia Training Ctr</v>
      </c>
      <c r="C195" s="16">
        <v>5202196</v>
      </c>
      <c r="D195" s="16">
        <v>0</v>
      </c>
      <c r="E195" s="82">
        <v>13942979</v>
      </c>
      <c r="F195" s="82">
        <v>10538984</v>
      </c>
      <c r="G195" s="82">
        <v>3403995</v>
      </c>
      <c r="H195" s="82">
        <v>0</v>
      </c>
      <c r="I195" s="82">
        <v>0</v>
      </c>
      <c r="J195" s="82">
        <v>3403995</v>
      </c>
      <c r="K195" s="82">
        <v>0</v>
      </c>
      <c r="L195" s="82">
        <v>3403995</v>
      </c>
    </row>
    <row r="196" spans="1:12" x14ac:dyDescent="0.2">
      <c r="A196" s="33">
        <f>+'C Liability Recon'!A197</f>
        <v>708</v>
      </c>
      <c r="B196" s="33" t="str">
        <f>+'C Liability Recon'!B197</f>
        <v xml:space="preserve">COV Center for Child &amp; Adoles </v>
      </c>
      <c r="C196" s="16">
        <v>492484</v>
      </c>
      <c r="D196" s="16">
        <v>0</v>
      </c>
      <c r="E196" s="82">
        <v>1972111</v>
      </c>
      <c r="F196" s="82">
        <v>1784024</v>
      </c>
      <c r="G196" s="82">
        <v>188087</v>
      </c>
      <c r="H196" s="82">
        <v>0</v>
      </c>
      <c r="I196" s="82">
        <v>0</v>
      </c>
      <c r="J196" s="82">
        <v>188087</v>
      </c>
      <c r="K196" s="82">
        <v>0</v>
      </c>
      <c r="L196" s="82">
        <v>188087</v>
      </c>
    </row>
    <row r="197" spans="1:12" x14ac:dyDescent="0.2">
      <c r="A197" s="33">
        <f>+'C Liability Recon'!A198</f>
        <v>709</v>
      </c>
      <c r="B197" s="33" t="str">
        <f>+'C Liability Recon'!B198</f>
        <v>Powhatan Correctional Center</v>
      </c>
      <c r="C197" s="16">
        <v>0</v>
      </c>
      <c r="D197" s="16">
        <v>0</v>
      </c>
      <c r="E197" s="82">
        <v>0</v>
      </c>
      <c r="F197" s="82">
        <v>0</v>
      </c>
      <c r="G197" s="82">
        <v>0</v>
      </c>
      <c r="H197" s="82">
        <v>0</v>
      </c>
      <c r="I197" s="82">
        <v>0</v>
      </c>
      <c r="J197" s="82">
        <v>0</v>
      </c>
      <c r="K197" s="82">
        <v>0</v>
      </c>
      <c r="L197" s="82">
        <v>0</v>
      </c>
    </row>
    <row r="198" spans="1:12" x14ac:dyDescent="0.2">
      <c r="A198" s="33">
        <f>+'C Liability Recon'!A199</f>
        <v>711</v>
      </c>
      <c r="B198" s="33" t="str">
        <f>+'C Liability Recon'!B199</f>
        <v>Virginia Corr Enterprises</v>
      </c>
      <c r="C198" s="16">
        <v>423351</v>
      </c>
      <c r="D198" s="16">
        <v>0</v>
      </c>
      <c r="E198" s="82">
        <v>3025147</v>
      </c>
      <c r="F198" s="82">
        <v>3137052</v>
      </c>
      <c r="G198" s="82">
        <v>0</v>
      </c>
      <c r="H198" s="82">
        <v>111905</v>
      </c>
      <c r="I198" s="82">
        <v>111905</v>
      </c>
      <c r="J198" s="82">
        <v>0</v>
      </c>
      <c r="K198" s="82">
        <v>111905</v>
      </c>
      <c r="L198" s="82">
        <v>0</v>
      </c>
    </row>
    <row r="199" spans="1:12" x14ac:dyDescent="0.2">
      <c r="A199" s="33">
        <f>+'C Liability Recon'!A200</f>
        <v>716</v>
      </c>
      <c r="B199" s="33" t="str">
        <f>+'C Liability Recon'!B200</f>
        <v>Virginia Corr Center for Women</v>
      </c>
      <c r="C199" s="16">
        <v>940554</v>
      </c>
      <c r="D199" s="16">
        <v>0</v>
      </c>
      <c r="E199" s="82">
        <v>4520716</v>
      </c>
      <c r="F199" s="82">
        <v>4316692</v>
      </c>
      <c r="G199" s="82">
        <v>204024</v>
      </c>
      <c r="H199" s="82">
        <v>0</v>
      </c>
      <c r="I199" s="82">
        <v>0</v>
      </c>
      <c r="J199" s="82">
        <v>204024</v>
      </c>
      <c r="K199" s="82">
        <v>0</v>
      </c>
      <c r="L199" s="82">
        <v>204024</v>
      </c>
    </row>
    <row r="200" spans="1:12" x14ac:dyDescent="0.2">
      <c r="A200" s="33">
        <f>+'C Liability Recon'!A201</f>
        <v>717</v>
      </c>
      <c r="B200" s="33" t="str">
        <f>+'C Liability Recon'!B201</f>
        <v>Southampton Memorial Hospital</v>
      </c>
      <c r="C200" s="16">
        <v>0</v>
      </c>
      <c r="D200" s="16">
        <v>0</v>
      </c>
      <c r="E200" s="82">
        <v>0</v>
      </c>
      <c r="F200" s="82">
        <v>0</v>
      </c>
      <c r="G200" s="82">
        <v>0</v>
      </c>
      <c r="H200" s="82">
        <v>0</v>
      </c>
      <c r="I200" s="82">
        <v>0</v>
      </c>
      <c r="J200" s="82">
        <v>0</v>
      </c>
      <c r="K200" s="82">
        <v>0</v>
      </c>
      <c r="L200" s="82">
        <v>0</v>
      </c>
    </row>
    <row r="201" spans="1:12" x14ac:dyDescent="0.2">
      <c r="A201" s="33">
        <f>+'C Liability Recon'!A202</f>
        <v>718</v>
      </c>
      <c r="B201" s="33" t="str">
        <f>+'C Liability Recon'!B202</f>
        <v>Bland Correctional Center</v>
      </c>
      <c r="C201" s="16">
        <v>868197</v>
      </c>
      <c r="D201" s="16">
        <v>0</v>
      </c>
      <c r="E201" s="82">
        <v>4722211</v>
      </c>
      <c r="F201" s="82">
        <v>4646882</v>
      </c>
      <c r="G201" s="82">
        <v>75329</v>
      </c>
      <c r="H201" s="82">
        <v>0</v>
      </c>
      <c r="I201" s="82">
        <v>0</v>
      </c>
      <c r="J201" s="82">
        <v>75329</v>
      </c>
      <c r="K201" s="82">
        <v>0</v>
      </c>
      <c r="L201" s="82">
        <v>75329</v>
      </c>
    </row>
    <row r="202" spans="1:12" x14ac:dyDescent="0.2">
      <c r="A202" s="33">
        <f>+'C Liability Recon'!A203</f>
        <v>719</v>
      </c>
      <c r="B202" s="33" t="str">
        <f>+'C Liability Recon'!B203</f>
        <v>James River Correctional Ctr</v>
      </c>
      <c r="C202" s="16">
        <v>0</v>
      </c>
      <c r="D202" s="16">
        <v>0</v>
      </c>
      <c r="E202" s="82">
        <v>0</v>
      </c>
      <c r="F202" s="82">
        <v>0</v>
      </c>
      <c r="G202" s="82">
        <v>0</v>
      </c>
      <c r="H202" s="82">
        <v>0</v>
      </c>
      <c r="I202" s="82">
        <v>0</v>
      </c>
      <c r="J202" s="82">
        <v>0</v>
      </c>
      <c r="K202" s="82">
        <v>0</v>
      </c>
      <c r="L202" s="82">
        <v>0</v>
      </c>
    </row>
    <row r="203" spans="1:12" x14ac:dyDescent="0.2">
      <c r="A203" s="33">
        <f>+'C Liability Recon'!A204</f>
        <v>720</v>
      </c>
      <c r="B203" s="33" t="str">
        <f>+'C Liability Recon'!B204</f>
        <v>Dept Behav Hlth &amp; Develop Svcs</v>
      </c>
      <c r="C203" s="16">
        <v>260863</v>
      </c>
      <c r="D203" s="16">
        <v>0</v>
      </c>
      <c r="E203" s="82">
        <v>5838865</v>
      </c>
      <c r="F203" s="82">
        <v>6725538</v>
      </c>
      <c r="G203" s="82">
        <v>0</v>
      </c>
      <c r="H203" s="82">
        <v>886673</v>
      </c>
      <c r="I203" s="82">
        <v>886673</v>
      </c>
      <c r="J203" s="82">
        <v>0</v>
      </c>
      <c r="K203" s="82">
        <v>886673</v>
      </c>
      <c r="L203" s="82">
        <v>0</v>
      </c>
    </row>
    <row r="204" spans="1:12" x14ac:dyDescent="0.2">
      <c r="A204" s="33">
        <f>+'C Liability Recon'!A205</f>
        <v>721</v>
      </c>
      <c r="B204" s="33" t="str">
        <f>+'C Liability Recon'!B205</f>
        <v>Powhatan Recpt and Class Ctr</v>
      </c>
      <c r="C204" s="16">
        <v>0</v>
      </c>
      <c r="D204" s="16">
        <v>0</v>
      </c>
      <c r="E204" s="82">
        <v>0</v>
      </c>
      <c r="F204" s="82">
        <v>0</v>
      </c>
      <c r="G204" s="82">
        <v>0</v>
      </c>
      <c r="H204" s="82">
        <v>0</v>
      </c>
      <c r="I204" s="82">
        <v>0</v>
      </c>
      <c r="J204" s="82">
        <v>0</v>
      </c>
      <c r="K204" s="82">
        <v>0</v>
      </c>
      <c r="L204" s="82">
        <v>0</v>
      </c>
    </row>
    <row r="205" spans="1:12" x14ac:dyDescent="0.2">
      <c r="A205" s="33">
        <f>+'C Liability Recon'!A206</f>
        <v>722</v>
      </c>
      <c r="B205" s="33" t="str">
        <f>+'C Liability Recon'!B206</f>
        <v xml:space="preserve">Office Inspec Gen Behav &amp; Dev </v>
      </c>
      <c r="C205" s="16">
        <v>0</v>
      </c>
      <c r="D205" s="16">
        <v>0</v>
      </c>
      <c r="E205" s="82">
        <v>0</v>
      </c>
      <c r="F205" s="82">
        <v>0</v>
      </c>
      <c r="G205" s="82">
        <v>0</v>
      </c>
      <c r="H205" s="82">
        <v>0</v>
      </c>
      <c r="I205" s="82">
        <v>0</v>
      </c>
      <c r="J205" s="82">
        <v>0</v>
      </c>
      <c r="K205" s="82">
        <v>0</v>
      </c>
      <c r="L205" s="82">
        <v>0</v>
      </c>
    </row>
    <row r="206" spans="1:12" x14ac:dyDescent="0.2">
      <c r="A206" s="33">
        <f>+'C Liability Recon'!A207</f>
        <v>723</v>
      </c>
      <c r="B206" s="33" t="str">
        <f>+'C Liability Recon'!B207</f>
        <v>Southeastern Va Training Centr</v>
      </c>
      <c r="C206" s="16">
        <v>1026853</v>
      </c>
      <c r="D206" s="16">
        <v>0</v>
      </c>
      <c r="E206" s="82">
        <v>4919929</v>
      </c>
      <c r="F206" s="82">
        <v>4693981</v>
      </c>
      <c r="G206" s="82">
        <v>225948</v>
      </c>
      <c r="H206" s="82">
        <v>0</v>
      </c>
      <c r="I206" s="82">
        <v>0</v>
      </c>
      <c r="J206" s="82">
        <v>225948</v>
      </c>
      <c r="K206" s="82">
        <v>0</v>
      </c>
      <c r="L206" s="82">
        <v>225948</v>
      </c>
    </row>
    <row r="207" spans="1:12" x14ac:dyDescent="0.2">
      <c r="A207" s="33">
        <f>+'C Liability Recon'!A208</f>
        <v>724</v>
      </c>
      <c r="B207" s="33" t="str">
        <f>+'C Liability Recon'!B208</f>
        <v>Catawba Hospital</v>
      </c>
      <c r="C207" s="16">
        <v>819340</v>
      </c>
      <c r="D207" s="16">
        <v>0</v>
      </c>
      <c r="E207" s="82">
        <v>4105114</v>
      </c>
      <c r="F207" s="82">
        <v>3961741</v>
      </c>
      <c r="G207" s="82">
        <v>143373</v>
      </c>
      <c r="H207" s="82">
        <v>0</v>
      </c>
      <c r="I207" s="82">
        <v>0</v>
      </c>
      <c r="J207" s="82">
        <v>143373</v>
      </c>
      <c r="K207" s="82">
        <v>0</v>
      </c>
      <c r="L207" s="82">
        <v>143373</v>
      </c>
    </row>
    <row r="208" spans="1:12" x14ac:dyDescent="0.2">
      <c r="A208" s="33">
        <f>+'C Liability Recon'!A209</f>
        <v>725</v>
      </c>
      <c r="B208" s="33" t="str">
        <f>+'C Liability Recon'!B209</f>
        <v>Northern Virginia Training Ctr</v>
      </c>
      <c r="C208" s="16">
        <v>3517736</v>
      </c>
      <c r="D208" s="16">
        <v>0</v>
      </c>
      <c r="E208" s="82">
        <v>4468676</v>
      </c>
      <c r="F208" s="82">
        <v>1146572</v>
      </c>
      <c r="G208" s="82">
        <v>3322104</v>
      </c>
      <c r="H208" s="82">
        <v>0</v>
      </c>
      <c r="I208" s="82">
        <v>0</v>
      </c>
      <c r="J208" s="82">
        <v>3322104</v>
      </c>
      <c r="K208" s="82">
        <v>0</v>
      </c>
      <c r="L208" s="82">
        <v>3322104</v>
      </c>
    </row>
    <row r="209" spans="1:12" x14ac:dyDescent="0.2">
      <c r="A209" s="33">
        <f>+'C Liability Recon'!A210</f>
        <v>726</v>
      </c>
      <c r="B209" s="33" t="str">
        <f>+'C Liability Recon'!B210</f>
        <v>Southside Va Training Center</v>
      </c>
      <c r="C209" s="16">
        <v>6401</v>
      </c>
      <c r="D209" s="16">
        <v>0</v>
      </c>
      <c r="E209" s="82">
        <v>6401</v>
      </c>
      <c r="F209" s="82">
        <v>0</v>
      </c>
      <c r="G209" s="82">
        <v>6401</v>
      </c>
      <c r="H209" s="82">
        <v>0</v>
      </c>
      <c r="I209" s="82">
        <v>0</v>
      </c>
      <c r="J209" s="82">
        <v>6401</v>
      </c>
      <c r="K209" s="82">
        <v>0</v>
      </c>
      <c r="L209" s="82">
        <v>6401</v>
      </c>
    </row>
    <row r="210" spans="1:12" x14ac:dyDescent="0.2">
      <c r="A210" s="33">
        <f>+'C Liability Recon'!A211</f>
        <v>728</v>
      </c>
      <c r="B210" s="33" t="str">
        <f>+'C Liability Recon'!B211</f>
        <v>No Va Mental Health Institute</v>
      </c>
      <c r="C210" s="16">
        <v>942643</v>
      </c>
      <c r="D210" s="16">
        <v>0</v>
      </c>
      <c r="E210" s="82">
        <v>4861897</v>
      </c>
      <c r="F210" s="82">
        <v>4725544</v>
      </c>
      <c r="G210" s="82">
        <v>136353</v>
      </c>
      <c r="H210" s="82">
        <v>0</v>
      </c>
      <c r="I210" s="82">
        <v>0</v>
      </c>
      <c r="J210" s="82">
        <v>136353</v>
      </c>
      <c r="K210" s="82">
        <v>0</v>
      </c>
      <c r="L210" s="82">
        <v>136353</v>
      </c>
    </row>
    <row r="211" spans="1:12" x14ac:dyDescent="0.2">
      <c r="A211" s="33">
        <f>+'C Liability Recon'!A212</f>
        <v>729</v>
      </c>
      <c r="B211" s="33" t="str">
        <f>+'C Liability Recon'!B212</f>
        <v>Piedmont Geriatric Hospital</v>
      </c>
      <c r="C211" s="16">
        <v>959732</v>
      </c>
      <c r="D211" s="16">
        <v>0</v>
      </c>
      <c r="E211" s="82">
        <v>5540860</v>
      </c>
      <c r="F211" s="82">
        <v>5523583</v>
      </c>
      <c r="G211" s="82">
        <v>17277</v>
      </c>
      <c r="H211" s="82">
        <v>0</v>
      </c>
      <c r="I211" s="82">
        <v>0</v>
      </c>
      <c r="J211" s="82">
        <v>17277</v>
      </c>
      <c r="K211" s="82">
        <v>0</v>
      </c>
      <c r="L211" s="82">
        <v>17277</v>
      </c>
    </row>
    <row r="212" spans="1:12" x14ac:dyDescent="0.2">
      <c r="A212" s="33">
        <f>+'C Liability Recon'!A213</f>
        <v>730</v>
      </c>
      <c r="B212" s="33" t="str">
        <f>+'C Liability Recon'!B213</f>
        <v>Brunswick Correctional Center</v>
      </c>
      <c r="C212" s="16">
        <v>0</v>
      </c>
      <c r="D212" s="16">
        <v>0</v>
      </c>
      <c r="E212" s="82">
        <v>0</v>
      </c>
      <c r="F212" s="82">
        <v>0</v>
      </c>
      <c r="G212" s="82">
        <v>0</v>
      </c>
      <c r="H212" s="82">
        <v>0</v>
      </c>
      <c r="I212" s="82">
        <v>0</v>
      </c>
      <c r="J212" s="82">
        <v>0</v>
      </c>
      <c r="K212" s="82">
        <v>0</v>
      </c>
      <c r="L212" s="82">
        <v>0</v>
      </c>
    </row>
    <row r="213" spans="1:12" x14ac:dyDescent="0.2">
      <c r="A213" s="33">
        <f>+'C Liability Recon'!A214</f>
        <v>731</v>
      </c>
      <c r="B213" s="33" t="str">
        <f>+'C Liability Recon'!B214</f>
        <v xml:space="preserve">Staunton Correctional Center  </v>
      </c>
      <c r="C213" s="16">
        <v>0</v>
      </c>
      <c r="D213" s="16">
        <v>0</v>
      </c>
      <c r="E213" s="82">
        <v>0</v>
      </c>
      <c r="F213" s="82">
        <v>0</v>
      </c>
      <c r="G213" s="82">
        <v>0</v>
      </c>
      <c r="H213" s="82">
        <v>0</v>
      </c>
      <c r="I213" s="82">
        <v>0</v>
      </c>
      <c r="J213" s="82">
        <v>0</v>
      </c>
      <c r="K213" s="82">
        <v>0</v>
      </c>
      <c r="L213" s="82">
        <v>0</v>
      </c>
    </row>
    <row r="214" spans="1:12" x14ac:dyDescent="0.2">
      <c r="A214" s="33">
        <f>+'C Liability Recon'!A215</f>
        <v>733</v>
      </c>
      <c r="B214" s="33" t="str">
        <f>+'C Liability Recon'!B215</f>
        <v xml:space="preserve">Sussex I State Prison         </v>
      </c>
      <c r="C214" s="16">
        <v>917458</v>
      </c>
      <c r="D214" s="16">
        <v>0</v>
      </c>
      <c r="E214" s="82">
        <v>5574675</v>
      </c>
      <c r="F214" s="82">
        <v>5615325</v>
      </c>
      <c r="G214" s="82">
        <v>0</v>
      </c>
      <c r="H214" s="82">
        <v>40650</v>
      </c>
      <c r="I214" s="82">
        <v>40650</v>
      </c>
      <c r="J214" s="82">
        <v>0</v>
      </c>
      <c r="K214" s="82">
        <v>40650</v>
      </c>
      <c r="L214" s="82">
        <v>0</v>
      </c>
    </row>
    <row r="215" spans="1:12" x14ac:dyDescent="0.2">
      <c r="A215" s="33">
        <f>+'C Liability Recon'!A216</f>
        <v>734</v>
      </c>
      <c r="B215" s="33" t="str">
        <f>+'C Liability Recon'!B216</f>
        <v xml:space="preserve">Sussex II State Prison        </v>
      </c>
      <c r="C215" s="16">
        <v>1188000</v>
      </c>
      <c r="D215" s="16">
        <v>0</v>
      </c>
      <c r="E215" s="82">
        <v>5457787</v>
      </c>
      <c r="F215" s="82">
        <v>5148190</v>
      </c>
      <c r="G215" s="82">
        <v>309597</v>
      </c>
      <c r="H215" s="82">
        <v>0</v>
      </c>
      <c r="I215" s="82">
        <v>0</v>
      </c>
      <c r="J215" s="82">
        <v>309597</v>
      </c>
      <c r="K215" s="82">
        <v>0</v>
      </c>
      <c r="L215" s="82">
        <v>309597</v>
      </c>
    </row>
    <row r="216" spans="1:12" x14ac:dyDescent="0.2">
      <c r="A216" s="33">
        <f>+'C Liability Recon'!A217</f>
        <v>735</v>
      </c>
      <c r="B216" s="33" t="str">
        <f>+'C Liability Recon'!B217</f>
        <v xml:space="preserve">Wallens Ridge State Prison    </v>
      </c>
      <c r="C216" s="16">
        <v>1551076</v>
      </c>
      <c r="D216" s="16">
        <v>0</v>
      </c>
      <c r="E216" s="82">
        <v>8542707</v>
      </c>
      <c r="F216" s="82">
        <v>8429987</v>
      </c>
      <c r="G216" s="82">
        <v>112720</v>
      </c>
      <c r="H216" s="82">
        <v>0</v>
      </c>
      <c r="I216" s="82">
        <v>0</v>
      </c>
      <c r="J216" s="82">
        <v>112720</v>
      </c>
      <c r="K216" s="82">
        <v>0</v>
      </c>
      <c r="L216" s="82">
        <v>112720</v>
      </c>
    </row>
    <row r="217" spans="1:12" x14ac:dyDescent="0.2">
      <c r="A217" s="33">
        <f>+'C Liability Recon'!A218</f>
        <v>736</v>
      </c>
      <c r="B217" s="33" t="str">
        <f>+'C Liability Recon'!B218</f>
        <v>Southampton Intensive Treat Ct</v>
      </c>
      <c r="C217" s="16">
        <v>0</v>
      </c>
      <c r="D217" s="16">
        <v>0</v>
      </c>
      <c r="E217" s="82">
        <v>0</v>
      </c>
      <c r="F217" s="82">
        <v>0</v>
      </c>
      <c r="G217" s="82">
        <v>0</v>
      </c>
      <c r="H217" s="82">
        <v>0</v>
      </c>
      <c r="I217" s="82">
        <v>0</v>
      </c>
      <c r="J217" s="82">
        <v>0</v>
      </c>
      <c r="K217" s="82">
        <v>0</v>
      </c>
      <c r="L217" s="82">
        <v>0</v>
      </c>
    </row>
    <row r="218" spans="1:12" x14ac:dyDescent="0.2">
      <c r="A218" s="33">
        <f>+'C Liability Recon'!A219</f>
        <v>737</v>
      </c>
      <c r="B218" s="33" t="str">
        <f>+'C Liability Recon'!B219</f>
        <v xml:space="preserve">St Brides Correctional Center </v>
      </c>
      <c r="C218" s="16">
        <v>657530</v>
      </c>
      <c r="D218" s="16">
        <v>0</v>
      </c>
      <c r="E218" s="82">
        <v>4244472</v>
      </c>
      <c r="F218" s="82">
        <v>4324867</v>
      </c>
      <c r="G218" s="82">
        <v>0</v>
      </c>
      <c r="H218" s="82">
        <v>80395</v>
      </c>
      <c r="I218" s="82">
        <v>80395</v>
      </c>
      <c r="J218" s="82">
        <v>0</v>
      </c>
      <c r="K218" s="82">
        <v>80395</v>
      </c>
      <c r="L218" s="82">
        <v>0</v>
      </c>
    </row>
    <row r="219" spans="1:12" x14ac:dyDescent="0.2">
      <c r="A219" s="33">
        <f>+'C Liability Recon'!A220</f>
        <v>738</v>
      </c>
      <c r="B219" s="33" t="str">
        <f>+'C Liability Recon'!B220</f>
        <v>Southwestern Va Training Ctr</v>
      </c>
      <c r="C219" s="16">
        <v>1809402</v>
      </c>
      <c r="D219" s="16">
        <v>0</v>
      </c>
      <c r="E219" s="82">
        <v>6128828</v>
      </c>
      <c r="F219" s="82">
        <v>5208042</v>
      </c>
      <c r="G219" s="82">
        <v>920786</v>
      </c>
      <c r="H219" s="82">
        <v>0</v>
      </c>
      <c r="I219" s="82">
        <v>0</v>
      </c>
      <c r="J219" s="82">
        <v>920786</v>
      </c>
      <c r="K219" s="82">
        <v>0</v>
      </c>
      <c r="L219" s="82">
        <v>920786</v>
      </c>
    </row>
    <row r="220" spans="1:12" x14ac:dyDescent="0.2">
      <c r="A220" s="33">
        <f>+'C Liability Recon'!A221</f>
        <v>739</v>
      </c>
      <c r="B220" s="33" t="str">
        <f>+'C Liability Recon'!B221</f>
        <v>Southern Va Mental Health Inst</v>
      </c>
      <c r="C220" s="16">
        <v>498401</v>
      </c>
      <c r="D220" s="16">
        <v>0</v>
      </c>
      <c r="E220" s="82">
        <v>2921648</v>
      </c>
      <c r="F220" s="82">
        <v>2921771</v>
      </c>
      <c r="G220" s="82">
        <v>0</v>
      </c>
      <c r="H220" s="82">
        <v>123</v>
      </c>
      <c r="I220" s="82">
        <v>123</v>
      </c>
      <c r="J220" s="82">
        <v>0</v>
      </c>
      <c r="K220" s="82">
        <v>123</v>
      </c>
      <c r="L220" s="82">
        <v>0</v>
      </c>
    </row>
    <row r="221" spans="1:12" x14ac:dyDescent="0.2">
      <c r="A221" s="33">
        <f>+'C Liability Recon'!A222</f>
        <v>740</v>
      </c>
      <c r="B221" s="33" t="str">
        <f>+'C Liability Recon'!B222</f>
        <v>Southampton Reception &amp; Class</v>
      </c>
      <c r="C221" s="16">
        <v>0</v>
      </c>
      <c r="D221" s="16">
        <v>0</v>
      </c>
      <c r="E221" s="82">
        <v>0</v>
      </c>
      <c r="F221" s="82">
        <v>0</v>
      </c>
      <c r="G221" s="82">
        <v>0</v>
      </c>
      <c r="H221" s="82">
        <v>0</v>
      </c>
      <c r="I221" s="82">
        <v>0</v>
      </c>
      <c r="J221" s="82">
        <v>0</v>
      </c>
      <c r="K221" s="82">
        <v>0</v>
      </c>
      <c r="L221" s="82">
        <v>0</v>
      </c>
    </row>
    <row r="222" spans="1:12" x14ac:dyDescent="0.2">
      <c r="A222" s="33">
        <f>+'C Liability Recon'!A223</f>
        <v>741</v>
      </c>
      <c r="B222" s="33" t="str">
        <f>+'C Liability Recon'!B223</f>
        <v xml:space="preserve">Red Onion State Prison        </v>
      </c>
      <c r="C222" s="16">
        <v>1303585</v>
      </c>
      <c r="D222" s="16">
        <v>0</v>
      </c>
      <c r="E222" s="82">
        <v>8444496</v>
      </c>
      <c r="F222" s="82">
        <v>8609977</v>
      </c>
      <c r="G222" s="82">
        <v>0</v>
      </c>
      <c r="H222" s="82">
        <v>165481</v>
      </c>
      <c r="I222" s="82">
        <v>165481</v>
      </c>
      <c r="J222" s="82">
        <v>0</v>
      </c>
      <c r="K222" s="82">
        <v>165481</v>
      </c>
      <c r="L222" s="82">
        <v>0</v>
      </c>
    </row>
    <row r="223" spans="1:12" x14ac:dyDescent="0.2">
      <c r="A223" s="33">
        <f>+'C Liability Recon'!A224</f>
        <v>742</v>
      </c>
      <c r="B223" s="33" t="str">
        <f>+'C Liability Recon'!B224</f>
        <v>Employee Rel &amp; Trg Div</v>
      </c>
      <c r="C223" s="16">
        <v>296413</v>
      </c>
      <c r="D223" s="16">
        <v>0</v>
      </c>
      <c r="E223" s="82">
        <v>1906771</v>
      </c>
      <c r="F223" s="82">
        <v>1941649</v>
      </c>
      <c r="G223" s="82">
        <v>0</v>
      </c>
      <c r="H223" s="82">
        <v>34878</v>
      </c>
      <c r="I223" s="82">
        <v>34878</v>
      </c>
      <c r="J223" s="82">
        <v>0</v>
      </c>
      <c r="K223" s="82">
        <v>34878</v>
      </c>
      <c r="L223" s="82">
        <v>0</v>
      </c>
    </row>
    <row r="224" spans="1:12" x14ac:dyDescent="0.2">
      <c r="A224" s="33">
        <f>+'C Liability Recon'!A225</f>
        <v>743</v>
      </c>
      <c r="B224" s="33" t="str">
        <f>+'C Liability Recon'!B225</f>
        <v xml:space="preserve">Fluvanna Corr Ctr for Women   </v>
      </c>
      <c r="C224" s="16">
        <v>1216819</v>
      </c>
      <c r="D224" s="16">
        <v>0</v>
      </c>
      <c r="E224" s="82">
        <v>5426290</v>
      </c>
      <c r="F224" s="82">
        <v>5075466</v>
      </c>
      <c r="G224" s="82">
        <v>350824</v>
      </c>
      <c r="H224" s="82">
        <v>0</v>
      </c>
      <c r="I224" s="82">
        <v>0</v>
      </c>
      <c r="J224" s="82">
        <v>350824</v>
      </c>
      <c r="K224" s="82">
        <v>0</v>
      </c>
      <c r="L224" s="82">
        <v>350824</v>
      </c>
    </row>
    <row r="225" spans="1:12" x14ac:dyDescent="0.2">
      <c r="A225" s="33">
        <f>+'C Liability Recon'!A226</f>
        <v>744</v>
      </c>
      <c r="B225" s="33" t="str">
        <f>+'C Liability Recon'!B226</f>
        <v>Mecklenburg Correctional Ctr</v>
      </c>
      <c r="C225" s="16">
        <v>0</v>
      </c>
      <c r="D225" s="16">
        <v>0</v>
      </c>
      <c r="E225" s="82">
        <v>0</v>
      </c>
      <c r="F225" s="82">
        <v>0</v>
      </c>
      <c r="G225" s="82">
        <v>0</v>
      </c>
      <c r="H225" s="82">
        <v>0</v>
      </c>
      <c r="I225" s="82">
        <v>0</v>
      </c>
      <c r="J225" s="82">
        <v>0</v>
      </c>
      <c r="K225" s="82">
        <v>0</v>
      </c>
      <c r="L225" s="82">
        <v>0</v>
      </c>
    </row>
    <row r="226" spans="1:12" x14ac:dyDescent="0.2">
      <c r="A226" s="33">
        <f>+'C Liability Recon'!A227</f>
        <v>745</v>
      </c>
      <c r="B226" s="33" t="str">
        <f>+'C Liability Recon'!B227</f>
        <v>Nottoway Correctional Center</v>
      </c>
      <c r="C226" s="16">
        <v>1069469</v>
      </c>
      <c r="D226" s="16">
        <v>0</v>
      </c>
      <c r="E226" s="82">
        <v>6653373</v>
      </c>
      <c r="F226" s="82">
        <v>6732655</v>
      </c>
      <c r="G226" s="82">
        <v>0</v>
      </c>
      <c r="H226" s="82">
        <v>79282</v>
      </c>
      <c r="I226" s="82">
        <v>79282</v>
      </c>
      <c r="J226" s="82">
        <v>0</v>
      </c>
      <c r="K226" s="82">
        <v>79282</v>
      </c>
      <c r="L226" s="82">
        <v>0</v>
      </c>
    </row>
    <row r="227" spans="1:12" x14ac:dyDescent="0.2">
      <c r="A227" s="33">
        <f>+'C Liability Recon'!A228</f>
        <v>747</v>
      </c>
      <c r="B227" s="33" t="str">
        <f>+'C Liability Recon'!B228</f>
        <v>Marion Correctional Center</v>
      </c>
      <c r="C227" s="16">
        <v>741518</v>
      </c>
      <c r="D227" s="16">
        <v>0</v>
      </c>
      <c r="E227" s="82">
        <v>4157640</v>
      </c>
      <c r="F227" s="82">
        <v>4118905</v>
      </c>
      <c r="G227" s="82">
        <v>38735</v>
      </c>
      <c r="H227" s="82">
        <v>0</v>
      </c>
      <c r="I227" s="82">
        <v>0</v>
      </c>
      <c r="J227" s="82">
        <v>38735</v>
      </c>
      <c r="K227" s="82">
        <v>0</v>
      </c>
      <c r="L227" s="82">
        <v>38735</v>
      </c>
    </row>
    <row r="228" spans="1:12" x14ac:dyDescent="0.2">
      <c r="A228" s="33">
        <f>+'C Liability Recon'!A229</f>
        <v>748</v>
      </c>
      <c r="B228" s="33" t="str">
        <f>+'C Liability Recon'!B229</f>
        <v xml:space="preserve">Hiram W Davis Medical Center  </v>
      </c>
      <c r="C228" s="16">
        <v>429863</v>
      </c>
      <c r="D228" s="16">
        <v>0</v>
      </c>
      <c r="E228" s="82">
        <v>2567831</v>
      </c>
      <c r="F228" s="82">
        <v>2577803</v>
      </c>
      <c r="G228" s="82">
        <v>0</v>
      </c>
      <c r="H228" s="82">
        <v>9972</v>
      </c>
      <c r="I228" s="82">
        <v>9972</v>
      </c>
      <c r="J228" s="82">
        <v>0</v>
      </c>
      <c r="K228" s="82">
        <v>9972</v>
      </c>
      <c r="L228" s="82">
        <v>0</v>
      </c>
    </row>
    <row r="229" spans="1:12" x14ac:dyDescent="0.2">
      <c r="A229" s="33">
        <f>+'C Liability Recon'!A230</f>
        <v>749</v>
      </c>
      <c r="B229" s="33" t="str">
        <f>+'C Liability Recon'!B230</f>
        <v>Buckingham Correctional Center</v>
      </c>
      <c r="C229" s="16">
        <v>1309817</v>
      </c>
      <c r="D229" s="16">
        <v>0</v>
      </c>
      <c r="E229" s="82">
        <v>6471689</v>
      </c>
      <c r="F229" s="82">
        <v>6223800</v>
      </c>
      <c r="G229" s="82">
        <v>247889</v>
      </c>
      <c r="H229" s="82">
        <v>0</v>
      </c>
      <c r="I229" s="82">
        <v>0</v>
      </c>
      <c r="J229" s="82">
        <v>247889</v>
      </c>
      <c r="K229" s="82">
        <v>0</v>
      </c>
      <c r="L229" s="82">
        <v>247889</v>
      </c>
    </row>
    <row r="230" spans="1:12" x14ac:dyDescent="0.2">
      <c r="A230" s="33">
        <f>+'C Liability Recon'!A231</f>
        <v>750</v>
      </c>
      <c r="B230" s="33" t="str">
        <f>+'C Liability Recon'!B231</f>
        <v>Dept of Correctional Education</v>
      </c>
      <c r="C230" s="16">
        <v>0</v>
      </c>
      <c r="D230" s="16">
        <v>0</v>
      </c>
      <c r="E230" s="82">
        <v>0</v>
      </c>
      <c r="F230" s="82">
        <v>0</v>
      </c>
      <c r="G230" s="82">
        <v>0</v>
      </c>
      <c r="H230" s="82">
        <v>0</v>
      </c>
      <c r="I230" s="82">
        <v>0</v>
      </c>
      <c r="J230" s="82">
        <v>0</v>
      </c>
      <c r="K230" s="82">
        <v>0</v>
      </c>
      <c r="L230" s="82">
        <v>0</v>
      </c>
    </row>
    <row r="231" spans="1:12" x14ac:dyDescent="0.2">
      <c r="A231" s="33">
        <f>+'C Liability Recon'!A232</f>
        <v>751</v>
      </c>
      <c r="B231" s="33" t="str">
        <f>+'C Liability Recon'!B232</f>
        <v>Va Dep F/T Deaf &amp; Hard of Hear</v>
      </c>
      <c r="C231" s="16">
        <v>8097</v>
      </c>
      <c r="D231" s="16">
        <v>0</v>
      </c>
      <c r="E231" s="82">
        <v>124730</v>
      </c>
      <c r="F231" s="82">
        <v>140627</v>
      </c>
      <c r="G231" s="82">
        <v>0</v>
      </c>
      <c r="H231" s="82">
        <v>15897</v>
      </c>
      <c r="I231" s="82">
        <v>15897</v>
      </c>
      <c r="J231" s="82">
        <v>0</v>
      </c>
      <c r="K231" s="82">
        <v>15897</v>
      </c>
      <c r="L231" s="82">
        <v>0</v>
      </c>
    </row>
    <row r="232" spans="1:12" x14ac:dyDescent="0.2">
      <c r="A232" s="33">
        <f>+'C Liability Recon'!A233</f>
        <v>752</v>
      </c>
      <c r="B232" s="33" t="str">
        <f>+'C Liability Recon'!B233</f>
        <v>Deep Meadow Correctional Ctr</v>
      </c>
      <c r="C232" s="16">
        <v>1443002</v>
      </c>
      <c r="D232" s="16">
        <v>0</v>
      </c>
      <c r="E232" s="82">
        <v>9583776</v>
      </c>
      <c r="F232" s="82">
        <v>9815538</v>
      </c>
      <c r="G232" s="82">
        <v>0</v>
      </c>
      <c r="H232" s="82">
        <v>231762</v>
      </c>
      <c r="I232" s="82">
        <v>231762</v>
      </c>
      <c r="J232" s="82">
        <v>0</v>
      </c>
      <c r="K232" s="82">
        <v>231762</v>
      </c>
      <c r="L232" s="82">
        <v>0</v>
      </c>
    </row>
    <row r="233" spans="1:12" x14ac:dyDescent="0.2">
      <c r="A233" s="33">
        <f>+'C Liability Recon'!A234</f>
        <v>753</v>
      </c>
      <c r="B233" s="33" t="str">
        <f>+'C Liability Recon'!B234</f>
        <v>Deerfield Correctional Center</v>
      </c>
      <c r="C233" s="16">
        <v>1137088</v>
      </c>
      <c r="D233" s="16">
        <v>0</v>
      </c>
      <c r="E233" s="82">
        <v>7435741</v>
      </c>
      <c r="F233" s="82">
        <v>7594446</v>
      </c>
      <c r="G233" s="82">
        <v>0</v>
      </c>
      <c r="H233" s="82">
        <v>158705</v>
      </c>
      <c r="I233" s="82">
        <v>158705</v>
      </c>
      <c r="J233" s="82">
        <v>0</v>
      </c>
      <c r="K233" s="82">
        <v>158705</v>
      </c>
      <c r="L233" s="82">
        <v>0</v>
      </c>
    </row>
    <row r="234" spans="1:12" x14ac:dyDescent="0.2">
      <c r="A234" s="33">
        <f>+'C Liability Recon'!A235</f>
        <v>754</v>
      </c>
      <c r="B234" s="33" t="str">
        <f>+'C Liability Recon'!B235</f>
        <v>Augusta Correctional Center</v>
      </c>
      <c r="C234" s="16">
        <v>923330</v>
      </c>
      <c r="D234" s="16">
        <v>0</v>
      </c>
      <c r="E234" s="82">
        <v>5288807</v>
      </c>
      <c r="F234" s="82">
        <v>5263566</v>
      </c>
      <c r="G234" s="82">
        <v>25241</v>
      </c>
      <c r="H234" s="82">
        <v>0</v>
      </c>
      <c r="I234" s="82">
        <v>0</v>
      </c>
      <c r="J234" s="82">
        <v>25241</v>
      </c>
      <c r="K234" s="82">
        <v>0</v>
      </c>
      <c r="L234" s="82">
        <v>25241</v>
      </c>
    </row>
    <row r="235" spans="1:12" x14ac:dyDescent="0.2">
      <c r="A235" s="33">
        <f>+'C Liability Recon'!A236</f>
        <v>756</v>
      </c>
      <c r="B235" s="33" t="str">
        <f>+'C Liability Recon'!B236</f>
        <v xml:space="preserve">Div of Institutions           </v>
      </c>
      <c r="C235" s="16">
        <v>1647670</v>
      </c>
      <c r="D235" s="16">
        <v>0</v>
      </c>
      <c r="E235" s="82">
        <v>9571086</v>
      </c>
      <c r="F235" s="82">
        <v>9553464</v>
      </c>
      <c r="G235" s="82">
        <v>17622</v>
      </c>
      <c r="H235" s="82">
        <v>0</v>
      </c>
      <c r="I235" s="82">
        <v>0</v>
      </c>
      <c r="J235" s="82">
        <v>17622</v>
      </c>
      <c r="K235" s="82">
        <v>0</v>
      </c>
      <c r="L235" s="82">
        <v>17622</v>
      </c>
    </row>
    <row r="236" spans="1:12" x14ac:dyDescent="0.2">
      <c r="A236" s="33">
        <f>+'C Liability Recon'!A237</f>
        <v>757</v>
      </c>
      <c r="B236" s="33" t="str">
        <f>+'C Liability Recon'!B237</f>
        <v>Western Region Corr Fld Units</v>
      </c>
      <c r="C236" s="16">
        <v>509110</v>
      </c>
      <c r="D236" s="16">
        <v>0</v>
      </c>
      <c r="E236" s="82">
        <v>2718163</v>
      </c>
      <c r="F236" s="82">
        <v>2663511</v>
      </c>
      <c r="G236" s="82">
        <v>54652</v>
      </c>
      <c r="H236" s="82">
        <v>0</v>
      </c>
      <c r="I236" s="82">
        <v>0</v>
      </c>
      <c r="J236" s="82">
        <v>54652</v>
      </c>
      <c r="K236" s="82">
        <v>0</v>
      </c>
      <c r="L236" s="82">
        <v>54652</v>
      </c>
    </row>
    <row r="237" spans="1:12" x14ac:dyDescent="0.2">
      <c r="A237" s="33">
        <f>+'C Liability Recon'!A238</f>
        <v>759</v>
      </c>
      <c r="B237" s="33" t="str">
        <f>+'C Liability Recon'!B238</f>
        <v>Northern Region Corr Fld Units</v>
      </c>
      <c r="C237" s="16">
        <v>0</v>
      </c>
      <c r="D237" s="16">
        <v>0</v>
      </c>
      <c r="E237" s="82">
        <v>0</v>
      </c>
      <c r="F237" s="82">
        <v>0</v>
      </c>
      <c r="G237" s="82">
        <v>0</v>
      </c>
      <c r="H237" s="82">
        <v>0</v>
      </c>
      <c r="I237" s="82">
        <v>0</v>
      </c>
      <c r="J237" s="82">
        <v>0</v>
      </c>
      <c r="K237" s="82">
        <v>0</v>
      </c>
      <c r="L237" s="82">
        <v>0</v>
      </c>
    </row>
    <row r="238" spans="1:12" x14ac:dyDescent="0.2">
      <c r="A238" s="33">
        <f>+'C Liability Recon'!A239</f>
        <v>760</v>
      </c>
      <c r="B238" s="33" t="str">
        <f>+'C Liability Recon'!B239</f>
        <v>Central Region Corr Fld Unit</v>
      </c>
      <c r="C238" s="16">
        <v>0</v>
      </c>
      <c r="D238" s="16">
        <v>0</v>
      </c>
      <c r="E238" s="82">
        <v>0</v>
      </c>
      <c r="F238" s="82">
        <v>0</v>
      </c>
      <c r="G238" s="82">
        <v>0</v>
      </c>
      <c r="H238" s="82">
        <v>0</v>
      </c>
      <c r="I238" s="82">
        <v>0</v>
      </c>
      <c r="J238" s="82">
        <v>0</v>
      </c>
      <c r="K238" s="82">
        <v>0</v>
      </c>
      <c r="L238" s="82">
        <v>0</v>
      </c>
    </row>
    <row r="239" spans="1:12" x14ac:dyDescent="0.2">
      <c r="A239" s="33">
        <f>+'C Liability Recon'!A240</f>
        <v>761</v>
      </c>
      <c r="B239" s="33" t="str">
        <f>+'C Liability Recon'!B240</f>
        <v>Eastern Region Corr Fld Unit</v>
      </c>
      <c r="C239" s="16">
        <v>427446</v>
      </c>
      <c r="D239" s="16">
        <v>0</v>
      </c>
      <c r="E239" s="82">
        <v>2535645</v>
      </c>
      <c r="F239" s="82">
        <v>2541908</v>
      </c>
      <c r="G239" s="82">
        <v>0</v>
      </c>
      <c r="H239" s="82">
        <v>6263</v>
      </c>
      <c r="I239" s="82">
        <v>6263</v>
      </c>
      <c r="J239" s="82">
        <v>0</v>
      </c>
      <c r="K239" s="82">
        <v>6263</v>
      </c>
      <c r="L239" s="82">
        <v>0</v>
      </c>
    </row>
    <row r="240" spans="1:12" x14ac:dyDescent="0.2">
      <c r="A240" s="33">
        <f>+'C Liability Recon'!A241</f>
        <v>762</v>
      </c>
      <c r="B240" s="33" t="str">
        <f>+'C Liability Recon'!B241</f>
        <v xml:space="preserve">Dept f/t Rights of Va w/Disab </v>
      </c>
      <c r="C240" s="16">
        <v>0</v>
      </c>
      <c r="D240" s="16">
        <v>0</v>
      </c>
      <c r="E240" s="82">
        <v>0</v>
      </c>
      <c r="F240" s="82">
        <v>0</v>
      </c>
      <c r="G240" s="82">
        <v>0</v>
      </c>
      <c r="H240" s="82">
        <v>0</v>
      </c>
      <c r="I240" s="82">
        <v>0</v>
      </c>
      <c r="J240" s="82">
        <v>0</v>
      </c>
      <c r="K240" s="82">
        <v>0</v>
      </c>
      <c r="L240" s="82">
        <v>0</v>
      </c>
    </row>
    <row r="241" spans="1:12" x14ac:dyDescent="0.2">
      <c r="A241" s="33">
        <f>+'C Liability Recon'!A242</f>
        <v>765</v>
      </c>
      <c r="B241" s="33" t="str">
        <f>+'C Liability Recon'!B242</f>
        <v>Dept of Social Services</v>
      </c>
      <c r="C241" s="16">
        <v>5103253</v>
      </c>
      <c r="D241" s="16">
        <v>0</v>
      </c>
      <c r="E241" s="82">
        <v>27735454</v>
      </c>
      <c r="F241" s="82">
        <v>27288218</v>
      </c>
      <c r="G241" s="82">
        <v>447236</v>
      </c>
      <c r="H241" s="82">
        <v>0</v>
      </c>
      <c r="I241" s="82">
        <v>0</v>
      </c>
      <c r="J241" s="82">
        <v>447236</v>
      </c>
      <c r="K241" s="82">
        <v>0</v>
      </c>
      <c r="L241" s="82">
        <v>447236</v>
      </c>
    </row>
    <row r="242" spans="1:12" x14ac:dyDescent="0.2">
      <c r="A242" s="33">
        <f>+'C Liability Recon'!A243</f>
        <v>766</v>
      </c>
      <c r="B242" s="33" t="str">
        <f>+'C Liability Recon'!B243</f>
        <v>Virginia Parole Board</v>
      </c>
      <c r="C242" s="16">
        <v>46444</v>
      </c>
      <c r="D242" s="16">
        <v>0</v>
      </c>
      <c r="E242" s="82">
        <v>194444</v>
      </c>
      <c r="F242" s="82">
        <v>178448</v>
      </c>
      <c r="G242" s="82">
        <v>15996</v>
      </c>
      <c r="H242" s="82">
        <v>0</v>
      </c>
      <c r="I242" s="82">
        <v>0</v>
      </c>
      <c r="J242" s="82">
        <v>15996</v>
      </c>
      <c r="K242" s="82">
        <v>0</v>
      </c>
      <c r="L242" s="82">
        <v>15996</v>
      </c>
    </row>
    <row r="243" spans="1:12" x14ac:dyDescent="0.2">
      <c r="A243" s="33">
        <f>+'C Liability Recon'!A244</f>
        <v>767</v>
      </c>
      <c r="B243" s="33" t="str">
        <f>+'C Liability Recon'!B244</f>
        <v>Div of Community Corrections</v>
      </c>
      <c r="C243" s="16">
        <v>4108040</v>
      </c>
      <c r="D243" s="16">
        <v>0</v>
      </c>
      <c r="E243" s="82">
        <v>21688991</v>
      </c>
      <c r="F243" s="82">
        <v>21197798</v>
      </c>
      <c r="G243" s="82">
        <v>491193</v>
      </c>
      <c r="H243" s="82">
        <v>0</v>
      </c>
      <c r="I243" s="82">
        <v>0</v>
      </c>
      <c r="J243" s="82">
        <v>491193</v>
      </c>
      <c r="K243" s="82">
        <v>0</v>
      </c>
      <c r="L243" s="82">
        <v>491193</v>
      </c>
    </row>
    <row r="244" spans="1:12" x14ac:dyDescent="0.2">
      <c r="A244" s="33">
        <f>+'C Liability Recon'!A245</f>
        <v>768</v>
      </c>
      <c r="B244" s="33" t="str">
        <f>+'C Liability Recon'!B245</f>
        <v>Keen Mountain Correctional Ctr</v>
      </c>
      <c r="C244" s="16">
        <v>976641</v>
      </c>
      <c r="D244" s="16">
        <v>0</v>
      </c>
      <c r="E244" s="82">
        <v>5798050</v>
      </c>
      <c r="F244" s="82">
        <v>5813295</v>
      </c>
      <c r="G244" s="82">
        <v>0</v>
      </c>
      <c r="H244" s="82">
        <v>15245</v>
      </c>
      <c r="I244" s="82">
        <v>15245</v>
      </c>
      <c r="J244" s="82">
        <v>0</v>
      </c>
      <c r="K244" s="82">
        <v>15245</v>
      </c>
      <c r="L244" s="82">
        <v>0</v>
      </c>
    </row>
    <row r="245" spans="1:12" x14ac:dyDescent="0.2">
      <c r="A245" s="33">
        <f>+'C Liability Recon'!A246</f>
        <v>769</v>
      </c>
      <c r="B245" s="33" t="str">
        <f>+'C Liability Recon'!B246</f>
        <v xml:space="preserve">Greensville Correctional Ctr  </v>
      </c>
      <c r="C245" s="16">
        <v>2631711</v>
      </c>
      <c r="D245" s="16">
        <v>0</v>
      </c>
      <c r="E245" s="82">
        <v>13663145</v>
      </c>
      <c r="F245" s="82">
        <v>13300880</v>
      </c>
      <c r="G245" s="82">
        <v>362265</v>
      </c>
      <c r="H245" s="82">
        <v>0</v>
      </c>
      <c r="I245" s="82">
        <v>0</v>
      </c>
      <c r="J245" s="82">
        <v>362265</v>
      </c>
      <c r="K245" s="82">
        <v>0</v>
      </c>
      <c r="L245" s="82">
        <v>362265</v>
      </c>
    </row>
    <row r="246" spans="1:12" x14ac:dyDescent="0.2">
      <c r="A246" s="33">
        <f>+'C Liability Recon'!A247</f>
        <v>770</v>
      </c>
      <c r="B246" s="33" t="str">
        <f>+'C Liability Recon'!B247</f>
        <v>Dillwyn Correctional Center</v>
      </c>
      <c r="C246" s="16">
        <v>1202204</v>
      </c>
      <c r="D246" s="16">
        <v>0</v>
      </c>
      <c r="E246" s="82">
        <v>6250727</v>
      </c>
      <c r="F246" s="82">
        <v>6087132</v>
      </c>
      <c r="G246" s="82">
        <v>163595</v>
      </c>
      <c r="H246" s="82">
        <v>0</v>
      </c>
      <c r="I246" s="82">
        <v>0</v>
      </c>
      <c r="J246" s="82">
        <v>163595</v>
      </c>
      <c r="K246" s="82">
        <v>0</v>
      </c>
      <c r="L246" s="82">
        <v>163595</v>
      </c>
    </row>
    <row r="247" spans="1:12" x14ac:dyDescent="0.2">
      <c r="A247" s="33">
        <f>+'C Liability Recon'!A248</f>
        <v>771</v>
      </c>
      <c r="B247" s="33" t="str">
        <f>+'C Liability Recon'!B248</f>
        <v>Indian Creek Corr Center</v>
      </c>
      <c r="C247" s="16">
        <v>707593</v>
      </c>
      <c r="D247" s="16">
        <v>0</v>
      </c>
      <c r="E247" s="82">
        <v>3694969</v>
      </c>
      <c r="F247" s="82">
        <v>3601955</v>
      </c>
      <c r="G247" s="82">
        <v>93014</v>
      </c>
      <c r="H247" s="82">
        <v>0</v>
      </c>
      <c r="I247" s="82">
        <v>0</v>
      </c>
      <c r="J247" s="82">
        <v>93014</v>
      </c>
      <c r="K247" s="82">
        <v>0</v>
      </c>
      <c r="L247" s="82">
        <v>93014</v>
      </c>
    </row>
    <row r="248" spans="1:12" x14ac:dyDescent="0.2">
      <c r="A248" s="33">
        <f>+'C Liability Recon'!A249</f>
        <v>772</v>
      </c>
      <c r="B248" s="33" t="str">
        <f>+'C Liability Recon'!B249</f>
        <v>Haynesville Correctional Ctr</v>
      </c>
      <c r="C248" s="16">
        <v>1144391</v>
      </c>
      <c r="D248" s="16">
        <v>0</v>
      </c>
      <c r="E248" s="82">
        <v>6555766</v>
      </c>
      <c r="F248" s="82">
        <v>6524632</v>
      </c>
      <c r="G248" s="82">
        <v>31134</v>
      </c>
      <c r="H248" s="82">
        <v>0</v>
      </c>
      <c r="I248" s="82">
        <v>0</v>
      </c>
      <c r="J248" s="82">
        <v>31134</v>
      </c>
      <c r="K248" s="82">
        <v>0</v>
      </c>
      <c r="L248" s="82">
        <v>31134</v>
      </c>
    </row>
    <row r="249" spans="1:12" x14ac:dyDescent="0.2">
      <c r="A249" s="33">
        <f>+'C Liability Recon'!A250</f>
        <v>773</v>
      </c>
      <c r="B249" s="33" t="str">
        <f>+'C Liability Recon'!B250</f>
        <v>Coffeewood Correctional Center</v>
      </c>
      <c r="C249" s="16">
        <v>892953</v>
      </c>
      <c r="D249" s="16">
        <v>0</v>
      </c>
      <c r="E249" s="82">
        <v>4638085</v>
      </c>
      <c r="F249" s="82">
        <v>4515601</v>
      </c>
      <c r="G249" s="82">
        <v>122484</v>
      </c>
      <c r="H249" s="82">
        <v>0</v>
      </c>
      <c r="I249" s="82">
        <v>0</v>
      </c>
      <c r="J249" s="82">
        <v>122484</v>
      </c>
      <c r="K249" s="82">
        <v>0</v>
      </c>
      <c r="L249" s="82">
        <v>122484</v>
      </c>
    </row>
    <row r="250" spans="1:12" x14ac:dyDescent="0.2">
      <c r="A250" s="33">
        <f>+'C Liability Recon'!A251</f>
        <v>774</v>
      </c>
      <c r="B250" s="33" t="str">
        <f>+'C Liability Recon'!B251</f>
        <v>Lunenburg Correctional Center</v>
      </c>
      <c r="C250" s="16">
        <v>707814</v>
      </c>
      <c r="D250" s="16">
        <v>0</v>
      </c>
      <c r="E250" s="82">
        <v>4626928</v>
      </c>
      <c r="F250" s="82">
        <v>4725375</v>
      </c>
      <c r="G250" s="82">
        <v>0</v>
      </c>
      <c r="H250" s="82">
        <v>98447</v>
      </c>
      <c r="I250" s="82">
        <v>98447</v>
      </c>
      <c r="J250" s="82">
        <v>0</v>
      </c>
      <c r="K250" s="82">
        <v>98447</v>
      </c>
      <c r="L250" s="82">
        <v>0</v>
      </c>
    </row>
    <row r="251" spans="1:12" x14ac:dyDescent="0.2">
      <c r="A251" s="33">
        <f>+'C Liability Recon'!A252</f>
        <v>775</v>
      </c>
      <c r="B251" s="33" t="str">
        <f>+'C Liability Recon'!B252</f>
        <v>Pocahontas Correctional Center</v>
      </c>
      <c r="C251" s="16">
        <v>921808</v>
      </c>
      <c r="D251" s="16">
        <v>0</v>
      </c>
      <c r="E251" s="82">
        <v>5127583</v>
      </c>
      <c r="F251" s="82">
        <v>5071009</v>
      </c>
      <c r="G251" s="82">
        <v>56574</v>
      </c>
      <c r="H251" s="82">
        <v>0</v>
      </c>
      <c r="I251" s="82">
        <v>0</v>
      </c>
      <c r="J251" s="82">
        <v>56574</v>
      </c>
      <c r="K251" s="82">
        <v>0</v>
      </c>
      <c r="L251" s="82">
        <v>56574</v>
      </c>
    </row>
    <row r="252" spans="1:12" x14ac:dyDescent="0.2">
      <c r="A252" s="33">
        <f>+'C Liability Recon'!A253</f>
        <v>776</v>
      </c>
      <c r="B252" s="33" t="str">
        <f>+'C Liability Recon'!B253</f>
        <v>Green Rock Correctional Center</v>
      </c>
      <c r="C252" s="16">
        <v>902826</v>
      </c>
      <c r="D252" s="16">
        <v>0</v>
      </c>
      <c r="E252" s="82">
        <v>5047484</v>
      </c>
      <c r="F252" s="82">
        <v>4997319</v>
      </c>
      <c r="G252" s="82">
        <v>50165</v>
      </c>
      <c r="H252" s="82">
        <v>0</v>
      </c>
      <c r="I252" s="82">
        <v>0</v>
      </c>
      <c r="J252" s="82">
        <v>50165</v>
      </c>
      <c r="K252" s="82">
        <v>0</v>
      </c>
      <c r="L252" s="82">
        <v>50165</v>
      </c>
    </row>
    <row r="253" spans="1:12" x14ac:dyDescent="0.2">
      <c r="A253" s="33">
        <f>+'C Liability Recon'!A254</f>
        <v>777</v>
      </c>
      <c r="B253" s="33" t="str">
        <f>+'C Liability Recon'!B254</f>
        <v xml:space="preserve">Dept of Juvenile Justice      </v>
      </c>
      <c r="C253" s="16">
        <v>6059774</v>
      </c>
      <c r="D253" s="16">
        <v>0</v>
      </c>
      <c r="E253" s="82">
        <v>27957632</v>
      </c>
      <c r="F253" s="82">
        <v>26402802</v>
      </c>
      <c r="G253" s="82">
        <v>1554830</v>
      </c>
      <c r="H253" s="82">
        <v>0</v>
      </c>
      <c r="I253" s="82">
        <v>0</v>
      </c>
      <c r="J253" s="82">
        <v>1554830</v>
      </c>
      <c r="K253" s="82">
        <v>0</v>
      </c>
      <c r="L253" s="82">
        <v>1554830</v>
      </c>
    </row>
    <row r="254" spans="1:12" x14ac:dyDescent="0.2">
      <c r="A254" s="33">
        <f>+'C Liability Recon'!A255</f>
        <v>778</v>
      </c>
      <c r="B254" s="33" t="str">
        <f>+'C Liability Recon'!B255</f>
        <v>Dept of Forensic Science</v>
      </c>
      <c r="C254" s="16">
        <v>543979</v>
      </c>
      <c r="D254" s="16">
        <v>0</v>
      </c>
      <c r="E254" s="82">
        <v>4789348</v>
      </c>
      <c r="F254" s="82">
        <v>5118750</v>
      </c>
      <c r="G254" s="82">
        <v>0</v>
      </c>
      <c r="H254" s="82">
        <v>329402</v>
      </c>
      <c r="I254" s="82">
        <v>329402</v>
      </c>
      <c r="J254" s="82">
        <v>0</v>
      </c>
      <c r="K254" s="82">
        <v>329402</v>
      </c>
      <c r="L254" s="82">
        <v>0</v>
      </c>
    </row>
    <row r="255" spans="1:12" x14ac:dyDescent="0.2">
      <c r="A255" s="33">
        <f>+'C Liability Recon'!A256</f>
        <v>785</v>
      </c>
      <c r="B255" s="33" t="str">
        <f>+'C Liability Recon'!B256</f>
        <v>River North Correctional Cntr</v>
      </c>
      <c r="C255" s="16">
        <v>689628</v>
      </c>
      <c r="D255" s="16">
        <v>0</v>
      </c>
      <c r="E255" s="82">
        <v>5621223</v>
      </c>
      <c r="F255" s="82">
        <v>5946149</v>
      </c>
      <c r="G255" s="82">
        <v>0</v>
      </c>
      <c r="H255" s="82">
        <v>324926</v>
      </c>
      <c r="I255" s="82">
        <v>324926</v>
      </c>
      <c r="J255" s="82">
        <v>0</v>
      </c>
      <c r="K255" s="82">
        <v>324926</v>
      </c>
      <c r="L255" s="82">
        <v>0</v>
      </c>
    </row>
    <row r="256" spans="1:12" x14ac:dyDescent="0.2">
      <c r="A256" s="33">
        <f>+'C Liability Recon'!A257</f>
        <v>786</v>
      </c>
      <c r="B256" s="33" t="str">
        <f>+'C Liability Recon'!B257</f>
        <v>Culpeper Correctional Facility for Women</v>
      </c>
      <c r="C256" s="16">
        <v>45153</v>
      </c>
      <c r="D256" s="16">
        <v>0</v>
      </c>
      <c r="E256" s="82">
        <v>45153</v>
      </c>
      <c r="F256" s="82">
        <v>0</v>
      </c>
      <c r="G256" s="82">
        <v>45153</v>
      </c>
      <c r="H256" s="82">
        <v>0</v>
      </c>
      <c r="I256" s="82">
        <v>0</v>
      </c>
      <c r="J256" s="82">
        <v>45153</v>
      </c>
      <c r="K256" s="82">
        <v>0</v>
      </c>
      <c r="L256" s="82">
        <v>45153</v>
      </c>
    </row>
    <row r="257" spans="1:12" x14ac:dyDescent="0.2">
      <c r="A257" s="33">
        <f>+'C Liability Recon'!A258</f>
        <v>794</v>
      </c>
      <c r="B257" s="33" t="str">
        <f>+'C Liability Recon'!B258</f>
        <v>Va Center for Behavioral Rehab</v>
      </c>
      <c r="C257" s="16">
        <v>1541506</v>
      </c>
      <c r="D257" s="16">
        <v>0</v>
      </c>
      <c r="E257" s="82">
        <v>6517596</v>
      </c>
      <c r="F257" s="82">
        <v>5999798</v>
      </c>
      <c r="G257" s="82">
        <v>517798</v>
      </c>
      <c r="H257" s="82">
        <v>0</v>
      </c>
      <c r="I257" s="82">
        <v>0</v>
      </c>
      <c r="J257" s="82">
        <v>517798</v>
      </c>
      <c r="K257" s="82">
        <v>0</v>
      </c>
      <c r="L257" s="82">
        <v>517798</v>
      </c>
    </row>
    <row r="258" spans="1:12" x14ac:dyDescent="0.2">
      <c r="A258" s="33">
        <f>+'C Liability Recon'!A259</f>
        <v>820</v>
      </c>
      <c r="B258" s="33" t="str">
        <f>+'C Liability Recon'!B259</f>
        <v>Capital Sq Preservation Coun</v>
      </c>
      <c r="C258" s="16">
        <v>0</v>
      </c>
      <c r="D258" s="16">
        <v>0</v>
      </c>
      <c r="E258" s="82">
        <v>0</v>
      </c>
      <c r="F258" s="82">
        <v>0</v>
      </c>
      <c r="G258" s="82">
        <v>0</v>
      </c>
      <c r="H258" s="82">
        <v>0</v>
      </c>
      <c r="I258" s="82">
        <v>0</v>
      </c>
      <c r="J258" s="82">
        <v>0</v>
      </c>
      <c r="K258" s="82">
        <v>0</v>
      </c>
      <c r="L258" s="82">
        <v>0</v>
      </c>
    </row>
    <row r="259" spans="1:12" x14ac:dyDescent="0.2">
      <c r="A259" s="33">
        <f>+'C Liability Recon'!A260</f>
        <v>834</v>
      </c>
      <c r="B259" s="33" t="str">
        <f>+'C Liability Recon'!B260</f>
        <v>Va Freedom of Info Advisory Cl</v>
      </c>
      <c r="C259" s="16">
        <v>0</v>
      </c>
      <c r="D259" s="16">
        <v>0</v>
      </c>
      <c r="E259" s="82">
        <v>0</v>
      </c>
      <c r="F259" s="82">
        <v>0</v>
      </c>
      <c r="G259" s="82">
        <v>0</v>
      </c>
      <c r="H259" s="82">
        <v>0</v>
      </c>
      <c r="I259" s="82">
        <v>0</v>
      </c>
      <c r="J259" s="82">
        <v>0</v>
      </c>
      <c r="K259" s="82">
        <v>0</v>
      </c>
      <c r="L259" s="82">
        <v>0</v>
      </c>
    </row>
    <row r="260" spans="1:12" x14ac:dyDescent="0.2">
      <c r="A260" s="33">
        <f>+'C Liability Recon'!A261</f>
        <v>837</v>
      </c>
      <c r="B260" s="33" t="str">
        <f>+'C Liability Recon'!B261</f>
        <v>Virginia Disability Commission</v>
      </c>
      <c r="C260" s="16">
        <v>0</v>
      </c>
      <c r="D260" s="16">
        <v>0</v>
      </c>
      <c r="E260" s="82">
        <v>0</v>
      </c>
      <c r="F260" s="82">
        <v>0</v>
      </c>
      <c r="G260" s="82">
        <v>0</v>
      </c>
      <c r="H260" s="82">
        <v>0</v>
      </c>
      <c r="I260" s="82">
        <v>0</v>
      </c>
      <c r="J260" s="82">
        <v>0</v>
      </c>
      <c r="K260" s="82">
        <v>0</v>
      </c>
      <c r="L260" s="82">
        <v>0</v>
      </c>
    </row>
    <row r="261" spans="1:12" x14ac:dyDescent="0.2">
      <c r="A261" s="33">
        <f>+'C Liability Recon'!A262</f>
        <v>838</v>
      </c>
      <c r="B261" s="33" t="str">
        <f>+'C Liability Recon'!B262</f>
        <v>Comm on Population Grow &amp; Dev</v>
      </c>
      <c r="C261" s="16">
        <v>0</v>
      </c>
      <c r="D261" s="16">
        <v>0</v>
      </c>
      <c r="E261" s="82">
        <v>0</v>
      </c>
      <c r="F261" s="82">
        <v>0</v>
      </c>
      <c r="G261" s="82">
        <v>0</v>
      </c>
      <c r="H261" s="82">
        <v>0</v>
      </c>
      <c r="I261" s="82">
        <v>0</v>
      </c>
      <c r="J261" s="82">
        <v>0</v>
      </c>
      <c r="K261" s="82">
        <v>0</v>
      </c>
      <c r="L261" s="82">
        <v>0</v>
      </c>
    </row>
    <row r="262" spans="1:12" x14ac:dyDescent="0.2">
      <c r="A262" s="33">
        <f>+'C Liability Recon'!A263</f>
        <v>839</v>
      </c>
      <c r="B262" s="33" t="str">
        <f>+'C Liability Recon'!B263</f>
        <v>Virginia Commission on Youth</v>
      </c>
      <c r="C262" s="16">
        <v>0</v>
      </c>
      <c r="D262" s="16">
        <v>0</v>
      </c>
      <c r="E262" s="82">
        <v>0</v>
      </c>
      <c r="F262" s="82">
        <v>0</v>
      </c>
      <c r="G262" s="82">
        <v>0</v>
      </c>
      <c r="H262" s="82">
        <v>0</v>
      </c>
      <c r="I262" s="82">
        <v>0</v>
      </c>
      <c r="J262" s="82">
        <v>0</v>
      </c>
      <c r="K262" s="82">
        <v>0</v>
      </c>
      <c r="L262" s="82">
        <v>0</v>
      </c>
    </row>
    <row r="263" spans="1:12" x14ac:dyDescent="0.2">
      <c r="A263" s="33">
        <f>+'C Liability Recon'!A264</f>
        <v>840</v>
      </c>
      <c r="B263" s="33" t="str">
        <f>+'C Liability Recon'!B264</f>
        <v xml:space="preserve">Virginia Housing Commission   </v>
      </c>
      <c r="C263" s="16">
        <v>0</v>
      </c>
      <c r="D263" s="16">
        <v>0</v>
      </c>
      <c r="E263" s="82">
        <v>0</v>
      </c>
      <c r="F263" s="82">
        <v>0</v>
      </c>
      <c r="G263" s="82">
        <v>0</v>
      </c>
      <c r="H263" s="82">
        <v>0</v>
      </c>
      <c r="I263" s="82">
        <v>0</v>
      </c>
      <c r="J263" s="82">
        <v>0</v>
      </c>
      <c r="K263" s="82">
        <v>0</v>
      </c>
      <c r="L263" s="82">
        <v>0</v>
      </c>
    </row>
    <row r="264" spans="1:12" x14ac:dyDescent="0.2">
      <c r="A264" s="33">
        <f>+'C Liability Recon'!A265</f>
        <v>841</v>
      </c>
      <c r="B264" s="33" t="str">
        <f>+'C Liability Recon'!B265</f>
        <v>Dept of Aviation</v>
      </c>
      <c r="C264" s="16">
        <v>84634</v>
      </c>
      <c r="D264" s="16">
        <v>0</v>
      </c>
      <c r="E264" s="82">
        <v>548357</v>
      </c>
      <c r="F264" s="82">
        <v>559122</v>
      </c>
      <c r="G264" s="82">
        <v>0</v>
      </c>
      <c r="H264" s="82">
        <v>10765</v>
      </c>
      <c r="I264" s="82">
        <v>10765</v>
      </c>
      <c r="J264" s="82">
        <v>0</v>
      </c>
      <c r="K264" s="82">
        <v>10765</v>
      </c>
      <c r="L264" s="82">
        <v>0</v>
      </c>
    </row>
    <row r="265" spans="1:12" x14ac:dyDescent="0.2">
      <c r="A265" s="33">
        <f>+'C Liability Recon'!A266</f>
        <v>842</v>
      </c>
      <c r="B265" s="33" t="str">
        <f>+'C Liability Recon'!B266</f>
        <v>Chesapeake Bay Commission</v>
      </c>
      <c r="C265" s="16">
        <v>0</v>
      </c>
      <c r="D265" s="16">
        <v>0</v>
      </c>
      <c r="E265" s="82">
        <v>0</v>
      </c>
      <c r="F265" s="82">
        <v>0</v>
      </c>
      <c r="G265" s="82">
        <v>0</v>
      </c>
      <c r="H265" s="82">
        <v>0</v>
      </c>
      <c r="I265" s="82">
        <v>0</v>
      </c>
      <c r="J265" s="82">
        <v>0</v>
      </c>
      <c r="K265" s="82">
        <v>0</v>
      </c>
      <c r="L265" s="82">
        <v>0</v>
      </c>
    </row>
    <row r="266" spans="1:12" x14ac:dyDescent="0.2">
      <c r="A266" s="33">
        <f>+'C Liability Recon'!A267</f>
        <v>844</v>
      </c>
      <c r="B266" s="33" t="str">
        <f>+'C Liability Recon'!B267</f>
        <v>Joint Comm on Health Care</v>
      </c>
      <c r="C266" s="16">
        <v>0</v>
      </c>
      <c r="D266" s="16">
        <v>0</v>
      </c>
      <c r="E266" s="82">
        <v>0</v>
      </c>
      <c r="F266" s="82">
        <v>0</v>
      </c>
      <c r="G266" s="82">
        <v>0</v>
      </c>
      <c r="H266" s="82">
        <v>0</v>
      </c>
      <c r="I266" s="82">
        <v>0</v>
      </c>
      <c r="J266" s="82">
        <v>0</v>
      </c>
      <c r="K266" s="82">
        <v>0</v>
      </c>
      <c r="L266" s="82">
        <v>0</v>
      </c>
    </row>
    <row r="267" spans="1:12" x14ac:dyDescent="0.2">
      <c r="A267" s="33">
        <f>+'C Liability Recon'!A268</f>
        <v>845</v>
      </c>
      <c r="B267" s="33" t="str">
        <f>+'C Liability Recon'!B268</f>
        <v xml:space="preserve">Dr Martin L King Jr Mem Comm  </v>
      </c>
      <c r="C267" s="16">
        <v>0</v>
      </c>
      <c r="D267" s="16">
        <v>0</v>
      </c>
      <c r="E267" s="82">
        <v>0</v>
      </c>
      <c r="F267" s="82">
        <v>0</v>
      </c>
      <c r="G267" s="82">
        <v>0</v>
      </c>
      <c r="H267" s="82">
        <v>0</v>
      </c>
      <c r="I267" s="82">
        <v>0</v>
      </c>
      <c r="J267" s="82">
        <v>0</v>
      </c>
      <c r="K267" s="82">
        <v>0</v>
      </c>
      <c r="L267" s="82">
        <v>0</v>
      </c>
    </row>
    <row r="268" spans="1:12" x14ac:dyDescent="0.2">
      <c r="A268" s="33">
        <f>+'C Liability Recon'!A269</f>
        <v>847</v>
      </c>
      <c r="B268" s="33" t="str">
        <f>+'C Liability Recon'!B269</f>
        <v xml:space="preserve">Joint Comm on Techn &amp; Science </v>
      </c>
      <c r="C268" s="16">
        <v>0</v>
      </c>
      <c r="D268" s="16">
        <v>0</v>
      </c>
      <c r="E268" s="82">
        <v>0</v>
      </c>
      <c r="F268" s="82">
        <v>0</v>
      </c>
      <c r="G268" s="82">
        <v>0</v>
      </c>
      <c r="H268" s="82">
        <v>0</v>
      </c>
      <c r="I268" s="82">
        <v>0</v>
      </c>
      <c r="J268" s="82">
        <v>0</v>
      </c>
      <c r="K268" s="82">
        <v>0</v>
      </c>
      <c r="L268" s="82">
        <v>0</v>
      </c>
    </row>
    <row r="269" spans="1:12" x14ac:dyDescent="0.2">
      <c r="A269" s="33">
        <f>+'C Liability Recon'!A270</f>
        <v>848</v>
      </c>
      <c r="B269" s="33" t="str">
        <f>+'C Liability Recon'!B270</f>
        <v xml:space="preserve">Indigent Defense Commission   </v>
      </c>
      <c r="C269" s="16">
        <v>1443652</v>
      </c>
      <c r="D269" s="16">
        <v>0</v>
      </c>
      <c r="E269" s="82">
        <v>8658174</v>
      </c>
      <c r="F269" s="82">
        <v>8698732</v>
      </c>
      <c r="G269" s="82">
        <v>0</v>
      </c>
      <c r="H269" s="82">
        <v>40558</v>
      </c>
      <c r="I269" s="82">
        <v>40558</v>
      </c>
      <c r="J269" s="82">
        <v>0</v>
      </c>
      <c r="K269" s="82">
        <v>40558</v>
      </c>
      <c r="L269" s="82">
        <v>0</v>
      </c>
    </row>
    <row r="270" spans="1:12" x14ac:dyDescent="0.2">
      <c r="A270" s="33">
        <f>+'C Liability Recon'!A271</f>
        <v>850</v>
      </c>
      <c r="B270" s="33" t="str">
        <f>+'C Liability Recon'!B271</f>
        <v>Personal Prop Tax Relief Act</v>
      </c>
      <c r="C270" s="16">
        <v>0</v>
      </c>
      <c r="D270" s="16">
        <v>0</v>
      </c>
      <c r="E270" s="82">
        <v>0</v>
      </c>
      <c r="F270" s="82">
        <v>0</v>
      </c>
      <c r="G270" s="82">
        <v>0</v>
      </c>
      <c r="H270" s="82">
        <v>0</v>
      </c>
      <c r="I270" s="82">
        <v>0</v>
      </c>
      <c r="J270" s="82">
        <v>0</v>
      </c>
      <c r="K270" s="82">
        <v>0</v>
      </c>
      <c r="L270" s="82">
        <v>0</v>
      </c>
    </row>
    <row r="271" spans="1:12" x14ac:dyDescent="0.2">
      <c r="A271" s="33">
        <f>+'C Liability Recon'!A272</f>
        <v>851</v>
      </c>
      <c r="B271" s="33" t="str">
        <f>+'C Liability Recon'!B272</f>
        <v>Tobacco Commission</v>
      </c>
      <c r="C271" s="16">
        <v>17603</v>
      </c>
      <c r="D271" s="16">
        <v>0</v>
      </c>
      <c r="E271" s="82">
        <v>223421</v>
      </c>
      <c r="F271" s="82">
        <v>248160</v>
      </c>
      <c r="G271" s="82">
        <v>0</v>
      </c>
      <c r="H271" s="82">
        <v>24739</v>
      </c>
      <c r="I271" s="82">
        <v>24739</v>
      </c>
      <c r="J271" s="82">
        <v>0</v>
      </c>
      <c r="K271" s="82">
        <v>24739</v>
      </c>
      <c r="L271" s="82">
        <v>0</v>
      </c>
    </row>
    <row r="272" spans="1:12" x14ac:dyDescent="0.2">
      <c r="A272" s="33">
        <f>+'C Liability Recon'!A273</f>
        <v>852</v>
      </c>
      <c r="B272" s="33" t="str">
        <f>+'C Liability Recon'!B273</f>
        <v>Va Foundation Healthy Youth</v>
      </c>
      <c r="C272" s="16">
        <v>61187</v>
      </c>
      <c r="D272" s="16">
        <v>0</v>
      </c>
      <c r="E272" s="82">
        <v>323530</v>
      </c>
      <c r="F272" s="82">
        <v>316313</v>
      </c>
      <c r="G272" s="82">
        <v>7217</v>
      </c>
      <c r="H272" s="82">
        <v>0</v>
      </c>
      <c r="I272" s="82">
        <v>0</v>
      </c>
      <c r="J272" s="82">
        <v>7217</v>
      </c>
      <c r="K272" s="82">
        <v>0</v>
      </c>
      <c r="L272" s="82">
        <v>7217</v>
      </c>
    </row>
    <row r="273" spans="1:12" x14ac:dyDescent="0.2">
      <c r="A273" s="33">
        <f>+'C Liability Recon'!A274</f>
        <v>853</v>
      </c>
      <c r="B273" s="33" t="str">
        <f>+'C Liability Recon'!B274</f>
        <v>Substance Abuse Prevention Off</v>
      </c>
      <c r="C273" s="16">
        <v>0</v>
      </c>
      <c r="D273" s="16">
        <v>0</v>
      </c>
      <c r="E273" s="82">
        <v>0</v>
      </c>
      <c r="F273" s="82">
        <v>0</v>
      </c>
      <c r="G273" s="82">
        <v>0</v>
      </c>
      <c r="H273" s="82">
        <v>0</v>
      </c>
      <c r="I273" s="82">
        <v>0</v>
      </c>
      <c r="J273" s="82">
        <v>0</v>
      </c>
      <c r="K273" s="82">
        <v>0</v>
      </c>
      <c r="L273" s="82">
        <v>0</v>
      </c>
    </row>
    <row r="274" spans="1:12" x14ac:dyDescent="0.2">
      <c r="A274" s="33">
        <f>+'C Liability Recon'!A275</f>
        <v>859</v>
      </c>
      <c r="B274" s="33" t="str">
        <f>+'C Liability Recon'!B275</f>
        <v xml:space="preserve">Va Sesquicent Amer Civil War  </v>
      </c>
      <c r="C274" s="16">
        <v>0</v>
      </c>
      <c r="D274" s="16">
        <v>0</v>
      </c>
      <c r="E274" s="82">
        <v>0</v>
      </c>
      <c r="F274" s="82">
        <v>0</v>
      </c>
      <c r="G274" s="82">
        <v>0</v>
      </c>
      <c r="H274" s="82">
        <v>0</v>
      </c>
      <c r="I274" s="82">
        <v>0</v>
      </c>
      <c r="J274" s="82">
        <v>0</v>
      </c>
      <c r="K274" s="82">
        <v>0</v>
      </c>
      <c r="L274" s="82">
        <v>0</v>
      </c>
    </row>
    <row r="275" spans="1:12" x14ac:dyDescent="0.2">
      <c r="A275" s="33">
        <f>+'C Liability Recon'!A276</f>
        <v>861</v>
      </c>
      <c r="B275" s="33" t="str">
        <f>+'C Liability Recon'!B276</f>
        <v xml:space="preserve">Virginia Enterprise Appl Prog </v>
      </c>
      <c r="C275" s="16">
        <v>0</v>
      </c>
      <c r="D275" s="16">
        <v>0</v>
      </c>
      <c r="E275" s="82">
        <v>0</v>
      </c>
      <c r="F275" s="82">
        <v>0</v>
      </c>
      <c r="G275" s="82">
        <v>0</v>
      </c>
      <c r="H275" s="82">
        <v>0</v>
      </c>
      <c r="I275" s="82">
        <v>0</v>
      </c>
      <c r="J275" s="82">
        <v>0</v>
      </c>
      <c r="K275" s="82">
        <v>0</v>
      </c>
      <c r="L275" s="82">
        <v>0</v>
      </c>
    </row>
    <row r="276" spans="1:12" x14ac:dyDescent="0.2">
      <c r="A276" s="33">
        <f>+'C Liability Recon'!A277</f>
        <v>862</v>
      </c>
      <c r="B276" s="33" t="str">
        <f>+'C Liability Recon'!B277</f>
        <v xml:space="preserve">Small Business Commission     </v>
      </c>
      <c r="C276" s="16">
        <v>0</v>
      </c>
      <c r="D276" s="16">
        <v>0</v>
      </c>
      <c r="E276" s="82">
        <v>0</v>
      </c>
      <c r="F276" s="82">
        <v>0</v>
      </c>
      <c r="G276" s="82">
        <v>0</v>
      </c>
      <c r="H276" s="82">
        <v>0</v>
      </c>
      <c r="I276" s="82">
        <v>0</v>
      </c>
      <c r="J276" s="82">
        <v>0</v>
      </c>
      <c r="K276" s="82">
        <v>0</v>
      </c>
      <c r="L276" s="82">
        <v>0</v>
      </c>
    </row>
    <row r="277" spans="1:12" x14ac:dyDescent="0.2">
      <c r="A277" s="33">
        <f>+'C Liability Recon'!A278</f>
        <v>863</v>
      </c>
      <c r="B277" s="33" t="str">
        <f>+'C Liability Recon'!B278</f>
        <v>Comm on Electric Utility Restr</v>
      </c>
      <c r="C277" s="16">
        <v>0</v>
      </c>
      <c r="D277" s="16">
        <v>0</v>
      </c>
      <c r="E277" s="82">
        <v>0</v>
      </c>
      <c r="F277" s="82">
        <v>0</v>
      </c>
      <c r="G277" s="82">
        <v>0</v>
      </c>
      <c r="H277" s="82">
        <v>0</v>
      </c>
      <c r="I277" s="82">
        <v>0</v>
      </c>
      <c r="J277" s="82">
        <v>0</v>
      </c>
      <c r="K277" s="82">
        <v>0</v>
      </c>
      <c r="L277" s="82">
        <v>0</v>
      </c>
    </row>
    <row r="278" spans="1:12" x14ac:dyDescent="0.2">
      <c r="A278" s="33">
        <f>+'C Liability Recon'!A279</f>
        <v>864</v>
      </c>
      <c r="B278" s="33" t="str">
        <f>+'C Liability Recon'!B279</f>
        <v>Manufacturing Development Comm</v>
      </c>
      <c r="C278" s="16">
        <v>0</v>
      </c>
      <c r="D278" s="16">
        <v>0</v>
      </c>
      <c r="E278" s="82">
        <v>0</v>
      </c>
      <c r="F278" s="82">
        <v>0</v>
      </c>
      <c r="G278" s="82">
        <v>0</v>
      </c>
      <c r="H278" s="82">
        <v>0</v>
      </c>
      <c r="I278" s="82">
        <v>0</v>
      </c>
      <c r="J278" s="82">
        <v>0</v>
      </c>
      <c r="K278" s="82">
        <v>0</v>
      </c>
      <c r="L278" s="82">
        <v>0</v>
      </c>
    </row>
    <row r="279" spans="1:12" x14ac:dyDescent="0.2">
      <c r="A279" s="33">
        <f>+'C Liability Recon'!A280</f>
        <v>865</v>
      </c>
      <c r="B279" s="33" t="str">
        <f>+'C Liability Recon'!B280</f>
        <v xml:space="preserve">Joint Comm on Admin Rules     </v>
      </c>
      <c r="C279" s="16">
        <v>0</v>
      </c>
      <c r="D279" s="16">
        <v>0</v>
      </c>
      <c r="E279" s="82">
        <v>0</v>
      </c>
      <c r="F279" s="82">
        <v>0</v>
      </c>
      <c r="G279" s="82">
        <v>0</v>
      </c>
      <c r="H279" s="82">
        <v>0</v>
      </c>
      <c r="I279" s="82">
        <v>0</v>
      </c>
      <c r="J279" s="82">
        <v>0</v>
      </c>
      <c r="K279" s="82">
        <v>0</v>
      </c>
      <c r="L279" s="82">
        <v>0</v>
      </c>
    </row>
    <row r="280" spans="1:12" x14ac:dyDescent="0.2">
      <c r="A280" s="33">
        <f>+'C Liability Recon'!A281</f>
        <v>866</v>
      </c>
      <c r="B280" s="33" t="str">
        <f>+'C Liability Recon'!B281</f>
        <v>Comm on Prevention Human Traff</v>
      </c>
      <c r="C280" s="16">
        <v>0</v>
      </c>
      <c r="D280" s="16">
        <v>0</v>
      </c>
      <c r="E280" s="82">
        <v>0</v>
      </c>
      <c r="F280" s="82">
        <v>0</v>
      </c>
      <c r="G280" s="82">
        <v>0</v>
      </c>
      <c r="H280" s="82">
        <v>0</v>
      </c>
      <c r="I280" s="82">
        <v>0</v>
      </c>
      <c r="J280" s="82">
        <v>0</v>
      </c>
      <c r="K280" s="82">
        <v>0</v>
      </c>
      <c r="L280" s="82">
        <v>0</v>
      </c>
    </row>
    <row r="281" spans="1:12" ht="25.5" x14ac:dyDescent="0.2">
      <c r="A281" s="33">
        <f>+'C Liability Recon'!A282</f>
        <v>867</v>
      </c>
      <c r="B281" s="33" t="str">
        <f>+'C Liability Recon'!B282</f>
        <v>Virginia Bicentennial of the American War of 1812 Commission</v>
      </c>
      <c r="C281" s="16">
        <v>0</v>
      </c>
      <c r="D281" s="16">
        <v>0</v>
      </c>
      <c r="E281" s="82">
        <v>0</v>
      </c>
      <c r="F281" s="82">
        <v>0</v>
      </c>
      <c r="G281" s="82">
        <v>0</v>
      </c>
      <c r="H281" s="82">
        <v>0</v>
      </c>
      <c r="I281" s="82">
        <v>0</v>
      </c>
      <c r="J281" s="82">
        <v>0</v>
      </c>
      <c r="K281" s="82">
        <v>0</v>
      </c>
      <c r="L281" s="82">
        <v>0</v>
      </c>
    </row>
    <row r="282" spans="1:12" x14ac:dyDescent="0.2">
      <c r="A282" s="33">
        <f>+'C Liability Recon'!A283</f>
        <v>868</v>
      </c>
      <c r="B282" s="33" t="str">
        <f>+'C Liability Recon'!B283</f>
        <v>Va Comm Energy &amp; Environment</v>
      </c>
      <c r="C282" s="16">
        <v>0</v>
      </c>
      <c r="D282" s="16">
        <v>0</v>
      </c>
      <c r="E282" s="82">
        <v>0</v>
      </c>
      <c r="F282" s="82">
        <v>0</v>
      </c>
      <c r="G282" s="82">
        <v>0</v>
      </c>
      <c r="H282" s="82">
        <v>0</v>
      </c>
      <c r="I282" s="82">
        <v>0</v>
      </c>
      <c r="J282" s="82">
        <v>0</v>
      </c>
      <c r="K282" s="82">
        <v>0</v>
      </c>
      <c r="L282" s="82">
        <v>0</v>
      </c>
    </row>
    <row r="283" spans="1:12" x14ac:dyDescent="0.2">
      <c r="A283" s="33">
        <f>+'C Liability Recon'!A284</f>
        <v>869</v>
      </c>
      <c r="B283" s="33" t="str">
        <f>+'C Liability Recon'!B284</f>
        <v>Va Comm Centen Woodrow Wilson</v>
      </c>
      <c r="C283" s="16">
        <v>0</v>
      </c>
      <c r="D283" s="16">
        <v>0</v>
      </c>
      <c r="E283" s="82">
        <v>0</v>
      </c>
      <c r="F283" s="82">
        <v>0</v>
      </c>
      <c r="G283" s="82">
        <v>0</v>
      </c>
      <c r="H283" s="82">
        <v>0</v>
      </c>
      <c r="I283" s="82">
        <v>0</v>
      </c>
      <c r="J283" s="82">
        <v>0</v>
      </c>
      <c r="K283" s="82">
        <v>0</v>
      </c>
      <c r="L283" s="82">
        <v>0</v>
      </c>
    </row>
    <row r="284" spans="1:12" x14ac:dyDescent="0.2">
      <c r="A284" s="33">
        <f>+'C Liability Recon'!A285</f>
        <v>879</v>
      </c>
      <c r="B284" s="33" t="str">
        <f>+'C Liability Recon'!B285</f>
        <v xml:space="preserve">Va Bicentennial Amer War 1812 </v>
      </c>
      <c r="C284" s="16">
        <v>0</v>
      </c>
      <c r="D284" s="16">
        <v>0</v>
      </c>
      <c r="E284" s="82">
        <v>0</v>
      </c>
      <c r="F284" s="82">
        <v>0</v>
      </c>
      <c r="G284" s="82">
        <v>0</v>
      </c>
      <c r="H284" s="82">
        <v>0</v>
      </c>
      <c r="I284" s="82">
        <v>0</v>
      </c>
      <c r="J284" s="82">
        <v>0</v>
      </c>
      <c r="K284" s="82">
        <v>0</v>
      </c>
      <c r="L284" s="82">
        <v>0</v>
      </c>
    </row>
    <row r="285" spans="1:12" x14ac:dyDescent="0.2">
      <c r="A285" s="33">
        <f>+'C Liability Recon'!A286</f>
        <v>911</v>
      </c>
      <c r="B285" s="33" t="str">
        <f>+'C Liability Recon'!B286</f>
        <v>Virginia Pub Broadcasting Brd</v>
      </c>
      <c r="C285" s="16">
        <v>0</v>
      </c>
      <c r="D285" s="16">
        <v>0</v>
      </c>
      <c r="E285" s="82">
        <v>0</v>
      </c>
      <c r="F285" s="82">
        <v>0</v>
      </c>
      <c r="G285" s="82">
        <v>0</v>
      </c>
      <c r="H285" s="82">
        <v>0</v>
      </c>
      <c r="I285" s="82">
        <v>0</v>
      </c>
      <c r="J285" s="82">
        <v>0</v>
      </c>
      <c r="K285" s="82">
        <v>0</v>
      </c>
      <c r="L285" s="82">
        <v>0</v>
      </c>
    </row>
    <row r="286" spans="1:12" x14ac:dyDescent="0.2">
      <c r="A286" s="33">
        <f>+'C Liability Recon'!A287</f>
        <v>912</v>
      </c>
      <c r="B286" s="33" t="str">
        <f>+'C Liability Recon'!B287</f>
        <v>Dept of Veterans Services</v>
      </c>
      <c r="C286" s="16">
        <v>219571</v>
      </c>
      <c r="D286" s="16">
        <v>0</v>
      </c>
      <c r="E286" s="82">
        <v>2048480</v>
      </c>
      <c r="F286" s="82">
        <v>2205162</v>
      </c>
      <c r="G286" s="82">
        <v>0</v>
      </c>
      <c r="H286" s="82">
        <v>156682</v>
      </c>
      <c r="I286" s="82">
        <v>156682</v>
      </c>
      <c r="J286" s="82">
        <v>0</v>
      </c>
      <c r="K286" s="82">
        <v>156682</v>
      </c>
      <c r="L286" s="82">
        <v>0</v>
      </c>
    </row>
    <row r="287" spans="1:12" x14ac:dyDescent="0.2">
      <c r="A287" s="33">
        <f>+'C Liability Recon'!A288</f>
        <v>913</v>
      </c>
      <c r="B287" s="33" t="str">
        <f>+'C Liability Recon'!B288</f>
        <v>Veteran Services Foundation</v>
      </c>
      <c r="C287" s="16">
        <v>0</v>
      </c>
      <c r="D287" s="16">
        <v>0</v>
      </c>
      <c r="E287" s="82">
        <v>0</v>
      </c>
      <c r="F287" s="82">
        <v>0</v>
      </c>
      <c r="G287" s="82">
        <v>0</v>
      </c>
      <c r="H287" s="82">
        <v>0</v>
      </c>
      <c r="I287" s="82">
        <v>0</v>
      </c>
      <c r="J287" s="82">
        <v>0</v>
      </c>
      <c r="K287" s="82">
        <v>0</v>
      </c>
      <c r="L287" s="82">
        <v>0</v>
      </c>
    </row>
    <row r="288" spans="1:12" x14ac:dyDescent="0.2">
      <c r="A288" s="33">
        <f>+'C Liability Recon'!A289</f>
        <v>916</v>
      </c>
      <c r="B288" s="33" t="str">
        <f>+'C Liability Recon'!B289</f>
        <v>Gov Employment &amp; Training Dept</v>
      </c>
      <c r="C288" s="16">
        <v>0</v>
      </c>
      <c r="D288" s="16">
        <v>0</v>
      </c>
      <c r="E288" s="82">
        <v>0</v>
      </c>
      <c r="F288" s="82">
        <v>0</v>
      </c>
      <c r="G288" s="82">
        <v>0</v>
      </c>
      <c r="H288" s="82">
        <v>0</v>
      </c>
      <c r="I288" s="82">
        <v>0</v>
      </c>
      <c r="J288" s="82">
        <v>0</v>
      </c>
      <c r="K288" s="82">
        <v>0</v>
      </c>
      <c r="L288" s="82">
        <v>0</v>
      </c>
    </row>
    <row r="289" spans="1:12" x14ac:dyDescent="0.2">
      <c r="A289" s="33">
        <f>+'C Liability Recon'!A290</f>
        <v>920</v>
      </c>
      <c r="B289" s="33" t="str">
        <f>+'C Liability Recon'!B290</f>
        <v>Opportunity Educational Inst</v>
      </c>
      <c r="C289" s="16">
        <v>0</v>
      </c>
      <c r="D289" s="16">
        <v>0</v>
      </c>
      <c r="E289" s="82">
        <v>0</v>
      </c>
      <c r="F289" s="82">
        <v>0</v>
      </c>
      <c r="G289" s="82">
        <v>0</v>
      </c>
      <c r="H289" s="82">
        <v>0</v>
      </c>
      <c r="I289" s="82">
        <v>0</v>
      </c>
      <c r="J289" s="82">
        <v>0</v>
      </c>
      <c r="K289" s="82">
        <v>0</v>
      </c>
      <c r="L289" s="82">
        <v>0</v>
      </c>
    </row>
    <row r="290" spans="1:12" x14ac:dyDescent="0.2">
      <c r="A290" s="33">
        <f>+'C Liability Recon'!A291</f>
        <v>922</v>
      </c>
      <c r="B290" s="33" t="str">
        <f>+'C Liability Recon'!B291</f>
        <v>Sitter-Barfoot Veterans Care</v>
      </c>
      <c r="C290" s="16">
        <v>231053</v>
      </c>
      <c r="D290" s="16">
        <v>0</v>
      </c>
      <c r="E290" s="82">
        <v>3701781</v>
      </c>
      <c r="F290" s="82">
        <v>4184745</v>
      </c>
      <c r="G290" s="82">
        <v>0</v>
      </c>
      <c r="H290" s="82">
        <v>482964</v>
      </c>
      <c r="I290" s="82">
        <v>482964</v>
      </c>
      <c r="J290" s="82">
        <v>0</v>
      </c>
      <c r="K290" s="82">
        <v>482964</v>
      </c>
      <c r="L290" s="82">
        <v>0</v>
      </c>
    </row>
    <row r="291" spans="1:12" x14ac:dyDescent="0.2">
      <c r="A291" s="33">
        <f>+'C Liability Recon'!A292</f>
        <v>937</v>
      </c>
      <c r="B291" s="33" t="str">
        <f>+'C Liability Recon'!B292</f>
        <v xml:space="preserve">Southern Va Higher Education  </v>
      </c>
      <c r="C291" s="16">
        <v>68161</v>
      </c>
      <c r="D291" s="16">
        <v>0</v>
      </c>
      <c r="E291" s="82">
        <v>571797</v>
      </c>
      <c r="F291" s="82">
        <v>607247</v>
      </c>
      <c r="G291" s="82">
        <v>0</v>
      </c>
      <c r="H291" s="82">
        <v>35450</v>
      </c>
      <c r="I291" s="82">
        <v>35450</v>
      </c>
      <c r="J291" s="82">
        <v>0</v>
      </c>
      <c r="K291" s="82">
        <v>35450</v>
      </c>
      <c r="L291" s="82">
        <v>0</v>
      </c>
    </row>
    <row r="292" spans="1:12" x14ac:dyDescent="0.2">
      <c r="A292" s="33">
        <f>+'C Liability Recon'!A293</f>
        <v>938</v>
      </c>
      <c r="B292" s="33" t="str">
        <f>+'C Liability Recon'!B293</f>
        <v>New College Institute</v>
      </c>
      <c r="C292" s="16">
        <v>32242</v>
      </c>
      <c r="D292" s="16">
        <v>0</v>
      </c>
      <c r="E292" s="82">
        <v>188586</v>
      </c>
      <c r="F292" s="82">
        <v>188508</v>
      </c>
      <c r="G292" s="82">
        <v>78</v>
      </c>
      <c r="H292" s="82">
        <v>0</v>
      </c>
      <c r="I292" s="82">
        <v>0</v>
      </c>
      <c r="J292" s="82">
        <v>78</v>
      </c>
      <c r="K292" s="82">
        <v>0</v>
      </c>
      <c r="L292" s="82">
        <v>78</v>
      </c>
    </row>
    <row r="293" spans="1:12" x14ac:dyDescent="0.2">
      <c r="A293" s="33">
        <f>+'C Liability Recon'!A294</f>
        <v>942</v>
      </c>
      <c r="B293" s="33" t="str">
        <f>+'C Liability Recon'!B294</f>
        <v>Va Museum of Natural History</v>
      </c>
      <c r="C293" s="16">
        <v>87833</v>
      </c>
      <c r="D293" s="16">
        <v>0</v>
      </c>
      <c r="E293" s="82">
        <v>602693</v>
      </c>
      <c r="F293" s="82">
        <v>620779</v>
      </c>
      <c r="G293" s="82">
        <v>0</v>
      </c>
      <c r="H293" s="82">
        <v>18086</v>
      </c>
      <c r="I293" s="82">
        <v>18086</v>
      </c>
      <c r="J293" s="82">
        <v>0</v>
      </c>
      <c r="K293" s="82">
        <v>18086</v>
      </c>
      <c r="L293" s="82">
        <v>0</v>
      </c>
    </row>
    <row r="294" spans="1:12" x14ac:dyDescent="0.2">
      <c r="A294" s="33">
        <f>+'C Liability Recon'!A295</f>
        <v>946</v>
      </c>
      <c r="B294" s="33" t="str">
        <f>+'C Liability Recon'!B295</f>
        <v>Council on Indians</v>
      </c>
      <c r="C294" s="16">
        <v>0</v>
      </c>
      <c r="D294" s="16">
        <v>0</v>
      </c>
      <c r="E294" s="82">
        <v>0</v>
      </c>
      <c r="F294" s="82">
        <v>0</v>
      </c>
      <c r="G294" s="82">
        <v>0</v>
      </c>
      <c r="H294" s="82">
        <v>0</v>
      </c>
      <c r="I294" s="82">
        <v>0</v>
      </c>
      <c r="J294" s="82">
        <v>0</v>
      </c>
      <c r="K294" s="82">
        <v>0</v>
      </c>
      <c r="L294" s="82">
        <v>0</v>
      </c>
    </row>
    <row r="295" spans="1:12" x14ac:dyDescent="0.2">
      <c r="A295" s="33">
        <f>+'C Liability Recon'!A296</f>
        <v>948</v>
      </c>
      <c r="B295" s="33" t="str">
        <f>+'C Liability Recon'!B296</f>
        <v>Southwest Va Higher Ed Center</v>
      </c>
      <c r="C295" s="16">
        <v>87904</v>
      </c>
      <c r="D295" s="16">
        <v>0</v>
      </c>
      <c r="E295" s="82">
        <v>411968</v>
      </c>
      <c r="F295" s="82">
        <v>390732</v>
      </c>
      <c r="G295" s="82">
        <v>21236</v>
      </c>
      <c r="H295" s="82">
        <v>0</v>
      </c>
      <c r="I295" s="82">
        <v>0</v>
      </c>
      <c r="J295" s="82">
        <v>21236</v>
      </c>
      <c r="K295" s="82">
        <v>0</v>
      </c>
      <c r="L295" s="82">
        <v>21236</v>
      </c>
    </row>
    <row r="296" spans="1:12" x14ac:dyDescent="0.2">
      <c r="A296" s="33">
        <f>+'C Liability Recon'!A297</f>
        <v>957</v>
      </c>
      <c r="B296" s="33" t="str">
        <f>+'C Liability Recon'!B297</f>
        <v>Commonwealth Att Serv Council</v>
      </c>
      <c r="C296" s="16">
        <v>29800</v>
      </c>
      <c r="D296" s="16">
        <v>0</v>
      </c>
      <c r="E296" s="82">
        <v>107199</v>
      </c>
      <c r="F296" s="82">
        <v>93322</v>
      </c>
      <c r="G296" s="82">
        <v>13877</v>
      </c>
      <c r="H296" s="82">
        <v>0</v>
      </c>
      <c r="I296" s="82">
        <v>0</v>
      </c>
      <c r="J296" s="82">
        <v>13877</v>
      </c>
      <c r="K296" s="82">
        <v>0</v>
      </c>
      <c r="L296" s="82">
        <v>13877</v>
      </c>
    </row>
    <row r="297" spans="1:12" x14ac:dyDescent="0.2">
      <c r="A297" s="33">
        <f>+'C Liability Recon'!A298</f>
        <v>960</v>
      </c>
      <c r="B297" s="33" t="str">
        <f>+'C Liability Recon'!B298</f>
        <v>Dept of Fire Programs</v>
      </c>
      <c r="C297" s="16">
        <v>240670</v>
      </c>
      <c r="D297" s="16">
        <v>0</v>
      </c>
      <c r="E297" s="82">
        <v>1220317</v>
      </c>
      <c r="F297" s="82">
        <v>1181185</v>
      </c>
      <c r="G297" s="82">
        <v>39132</v>
      </c>
      <c r="H297" s="82">
        <v>0</v>
      </c>
      <c r="I297" s="82">
        <v>0</v>
      </c>
      <c r="J297" s="82">
        <v>39132</v>
      </c>
      <c r="K297" s="82">
        <v>0</v>
      </c>
      <c r="L297" s="82">
        <v>39132</v>
      </c>
    </row>
    <row r="298" spans="1:12" x14ac:dyDescent="0.2">
      <c r="A298" s="33">
        <f>+'C Liability Recon'!A299</f>
        <v>961</v>
      </c>
      <c r="B298" s="33" t="str">
        <f>+'C Liability Recon'!B299</f>
        <v xml:space="preserve">Div of Capitol Police         </v>
      </c>
      <c r="C298" s="16">
        <v>327854</v>
      </c>
      <c r="D298" s="16">
        <v>0</v>
      </c>
      <c r="E298" s="82">
        <v>1419769</v>
      </c>
      <c r="F298" s="82">
        <v>1316549</v>
      </c>
      <c r="G298" s="82">
        <v>103220</v>
      </c>
      <c r="H298" s="82">
        <v>0</v>
      </c>
      <c r="I298" s="82">
        <v>0</v>
      </c>
      <c r="J298" s="82">
        <v>103220</v>
      </c>
      <c r="K298" s="82">
        <v>0</v>
      </c>
      <c r="L298" s="82">
        <v>103220</v>
      </c>
    </row>
    <row r="299" spans="1:12" x14ac:dyDescent="0.2">
      <c r="A299" s="33">
        <f>+'C Liability Recon'!A300</f>
        <v>962</v>
      </c>
      <c r="B299" s="33" t="str">
        <f>+'C Liability Recon'!B300</f>
        <v>Dept of Emp Dispute Resolution</v>
      </c>
      <c r="C299" s="16">
        <v>0</v>
      </c>
      <c r="D299" s="16">
        <v>0</v>
      </c>
      <c r="E299" s="82">
        <v>0</v>
      </c>
      <c r="F299" s="82">
        <v>0</v>
      </c>
      <c r="G299" s="82">
        <v>0</v>
      </c>
      <c r="H299" s="82">
        <v>0</v>
      </c>
      <c r="I299" s="82">
        <v>0</v>
      </c>
      <c r="J299" s="82">
        <v>0</v>
      </c>
      <c r="K299" s="82">
        <v>0</v>
      </c>
      <c r="L299" s="82">
        <v>0</v>
      </c>
    </row>
    <row r="300" spans="1:12" x14ac:dyDescent="0.2">
      <c r="A300" s="33">
        <f>+'C Liability Recon'!A301</f>
        <v>963</v>
      </c>
      <c r="B300" s="33" t="str">
        <f>+'C Liability Recon'!B301</f>
        <v>Virginia Liaison Office</v>
      </c>
      <c r="C300" s="16">
        <v>0</v>
      </c>
      <c r="D300" s="16">
        <v>0</v>
      </c>
      <c r="E300" s="82">
        <v>0</v>
      </c>
      <c r="F300" s="82">
        <v>0</v>
      </c>
      <c r="G300" s="82">
        <v>0</v>
      </c>
      <c r="H300" s="82">
        <v>0</v>
      </c>
      <c r="I300" s="82">
        <v>0</v>
      </c>
      <c r="J300" s="82">
        <v>0</v>
      </c>
      <c r="K300" s="82">
        <v>0</v>
      </c>
      <c r="L300" s="82">
        <v>0</v>
      </c>
    </row>
    <row r="301" spans="1:12" x14ac:dyDescent="0.2">
      <c r="A301" s="33">
        <f>+'C Liability Recon'!A302</f>
        <v>964</v>
      </c>
      <c r="B301" s="33" t="str">
        <f>+'C Liability Recon'!B302</f>
        <v>VA Hlth Serv Cost Rev Council</v>
      </c>
      <c r="C301" s="16">
        <v>0</v>
      </c>
      <c r="D301" s="16">
        <v>0</v>
      </c>
      <c r="E301" s="82">
        <v>0</v>
      </c>
      <c r="F301" s="82">
        <v>0</v>
      </c>
      <c r="G301" s="82">
        <v>0</v>
      </c>
      <c r="H301" s="82">
        <v>0</v>
      </c>
      <c r="I301" s="82">
        <v>0</v>
      </c>
      <c r="J301" s="82">
        <v>0</v>
      </c>
      <c r="K301" s="82">
        <v>0</v>
      </c>
      <c r="L301" s="82">
        <v>0</v>
      </c>
    </row>
    <row r="302" spans="1:12" x14ac:dyDescent="0.2">
      <c r="A302" s="33">
        <f>+'C Liability Recon'!A303</f>
        <v>968</v>
      </c>
      <c r="B302" s="33" t="str">
        <f>+'C Liability Recon'!B303</f>
        <v>Commission on Local Government</v>
      </c>
      <c r="C302" s="16">
        <v>0</v>
      </c>
      <c r="D302" s="16">
        <v>0</v>
      </c>
      <c r="E302" s="82">
        <v>0</v>
      </c>
      <c r="F302" s="82">
        <v>0</v>
      </c>
      <c r="G302" s="82">
        <v>0</v>
      </c>
      <c r="H302" s="82">
        <v>0</v>
      </c>
      <c r="I302" s="82">
        <v>0</v>
      </c>
      <c r="J302" s="82">
        <v>0</v>
      </c>
      <c r="K302" s="82">
        <v>0</v>
      </c>
      <c r="L302" s="82">
        <v>0</v>
      </c>
    </row>
    <row r="303" spans="1:12" x14ac:dyDescent="0.2">
      <c r="A303" s="33">
        <f>+'C Liability Recon'!A304</f>
        <v>972</v>
      </c>
      <c r="B303" s="33" t="str">
        <f>+'C Liability Recon'!B304</f>
        <v xml:space="preserve">Virginia Resources Authority  </v>
      </c>
      <c r="C303" s="16">
        <v>0</v>
      </c>
      <c r="D303" s="16">
        <v>0</v>
      </c>
      <c r="E303" s="82">
        <v>0</v>
      </c>
      <c r="F303" s="82">
        <v>0</v>
      </c>
      <c r="G303" s="82">
        <v>0</v>
      </c>
      <c r="H303" s="82">
        <v>0</v>
      </c>
      <c r="I303" s="82">
        <v>0</v>
      </c>
      <c r="J303" s="82">
        <v>0</v>
      </c>
      <c r="K303" s="82">
        <v>0</v>
      </c>
      <c r="L303" s="82">
        <v>0</v>
      </c>
    </row>
    <row r="304" spans="1:12" ht="25.5" x14ac:dyDescent="0.2">
      <c r="A304" s="33">
        <f>+'C Liability Recon'!A305</f>
        <v>980</v>
      </c>
      <c r="B304" s="33" t="str">
        <f>+'C Liability Recon'!B305</f>
        <v>Higher Education Tuition Moderation Incentive Fund</v>
      </c>
      <c r="C304" s="16">
        <v>0</v>
      </c>
      <c r="D304" s="16">
        <v>0</v>
      </c>
      <c r="E304" s="82">
        <v>0</v>
      </c>
      <c r="F304" s="82">
        <v>0</v>
      </c>
      <c r="G304" s="82">
        <v>0</v>
      </c>
      <c r="H304" s="82">
        <v>0</v>
      </c>
      <c r="I304" s="82">
        <v>0</v>
      </c>
      <c r="J304" s="82">
        <v>0</v>
      </c>
      <c r="K304" s="82">
        <v>0</v>
      </c>
      <c r="L304" s="82">
        <v>0</v>
      </c>
    </row>
    <row r="305" spans="1:12" x14ac:dyDescent="0.2">
      <c r="A305" s="33">
        <f>+'C Liability Recon'!A306</f>
        <v>986</v>
      </c>
      <c r="B305" s="33" t="str">
        <f>+'C Liability Recon'!B306</f>
        <v xml:space="preserve">State Grants to Nonstate Agys </v>
      </c>
      <c r="C305" s="16">
        <v>0</v>
      </c>
      <c r="D305" s="16">
        <v>0</v>
      </c>
      <c r="E305" s="82">
        <v>0</v>
      </c>
      <c r="F305" s="82">
        <v>0</v>
      </c>
      <c r="G305" s="82">
        <v>0</v>
      </c>
      <c r="H305" s="82">
        <v>0</v>
      </c>
      <c r="I305" s="82">
        <v>0</v>
      </c>
      <c r="J305" s="82">
        <v>0</v>
      </c>
      <c r="K305" s="82">
        <v>0</v>
      </c>
      <c r="L305" s="82">
        <v>0</v>
      </c>
    </row>
    <row r="306" spans="1:12" x14ac:dyDescent="0.2">
      <c r="A306" s="33">
        <f>+'C Liability Recon'!A307</f>
        <v>989</v>
      </c>
      <c r="B306" s="33" t="str">
        <f>+'C Liability Recon'!B307</f>
        <v>Higher Education Research Init</v>
      </c>
      <c r="C306" s="16">
        <v>0</v>
      </c>
      <c r="D306" s="16">
        <v>0</v>
      </c>
      <c r="E306" s="82">
        <v>0</v>
      </c>
      <c r="F306" s="82">
        <v>0</v>
      </c>
      <c r="G306" s="82">
        <v>0</v>
      </c>
      <c r="H306" s="82">
        <v>0</v>
      </c>
      <c r="I306" s="82">
        <v>0</v>
      </c>
      <c r="J306" s="82">
        <v>0</v>
      </c>
      <c r="K306" s="82">
        <v>0</v>
      </c>
      <c r="L306" s="82">
        <v>0</v>
      </c>
    </row>
    <row r="307" spans="1:12" x14ac:dyDescent="0.2">
      <c r="A307" s="33">
        <f>+'C Liability Recon'!A308</f>
        <v>992</v>
      </c>
      <c r="B307" s="33" t="str">
        <f>+'C Liability Recon'!B308</f>
        <v>Planned Reversions</v>
      </c>
      <c r="C307" s="16">
        <v>0</v>
      </c>
      <c r="D307" s="16">
        <v>0</v>
      </c>
      <c r="E307" s="82">
        <v>0</v>
      </c>
      <c r="F307" s="82">
        <v>0</v>
      </c>
      <c r="G307" s="82">
        <v>0</v>
      </c>
      <c r="H307" s="82">
        <v>0</v>
      </c>
      <c r="I307" s="82">
        <v>0</v>
      </c>
      <c r="J307" s="82">
        <v>0</v>
      </c>
      <c r="K307" s="82">
        <v>0</v>
      </c>
      <c r="L307" s="82">
        <v>0</v>
      </c>
    </row>
    <row r="308" spans="1:12" x14ac:dyDescent="0.2">
      <c r="A308" s="33">
        <f>+'C Liability Recon'!A309</f>
        <v>993</v>
      </c>
      <c r="B308" s="33" t="str">
        <f>+'C Liability Recon'!B309</f>
        <v xml:space="preserve">Treasury Construction Fin     </v>
      </c>
      <c r="C308" s="16">
        <v>0</v>
      </c>
      <c r="D308" s="16">
        <v>0</v>
      </c>
      <c r="E308" s="82">
        <v>0</v>
      </c>
      <c r="F308" s="82">
        <v>0</v>
      </c>
      <c r="G308" s="82">
        <v>0</v>
      </c>
      <c r="H308" s="82">
        <v>0</v>
      </c>
      <c r="I308" s="82">
        <v>0</v>
      </c>
      <c r="J308" s="82">
        <v>0</v>
      </c>
      <c r="K308" s="82">
        <v>0</v>
      </c>
      <c r="L308" s="82">
        <v>0</v>
      </c>
    </row>
    <row r="309" spans="1:12" x14ac:dyDescent="0.2">
      <c r="A309" s="33">
        <f>+'C Liability Recon'!A310</f>
        <v>995</v>
      </c>
      <c r="B309" s="33" t="str">
        <f>+'C Liability Recon'!B310</f>
        <v>Central Appropriations</v>
      </c>
      <c r="C309" s="16">
        <v>0</v>
      </c>
      <c r="D309" s="16">
        <v>0</v>
      </c>
      <c r="E309" s="82">
        <v>0</v>
      </c>
      <c r="F309" s="82">
        <v>0</v>
      </c>
      <c r="G309" s="82">
        <v>0</v>
      </c>
      <c r="H309" s="82">
        <v>0</v>
      </c>
      <c r="I309" s="82">
        <v>0</v>
      </c>
      <c r="J309" s="82">
        <v>0</v>
      </c>
      <c r="K309" s="82">
        <v>0</v>
      </c>
      <c r="L309" s="82">
        <v>0</v>
      </c>
    </row>
    <row r="310" spans="1:12" ht="15" x14ac:dyDescent="0.35">
      <c r="A310" s="33">
        <f>+'C Liability Recon'!A311</f>
        <v>999</v>
      </c>
      <c r="B310" s="33" t="str">
        <f>+'C Liability Recon'!B311</f>
        <v>Dept Alcoholic Beverage Control</v>
      </c>
      <c r="C310" s="96">
        <v>2569153</v>
      </c>
      <c r="D310" s="96">
        <v>0</v>
      </c>
      <c r="E310" s="97">
        <v>17017498</v>
      </c>
      <c r="F310" s="97">
        <v>17420736</v>
      </c>
      <c r="G310" s="97">
        <v>0</v>
      </c>
      <c r="H310" s="97">
        <v>403238</v>
      </c>
      <c r="I310" s="97">
        <v>403238</v>
      </c>
      <c r="J310" s="97">
        <v>0</v>
      </c>
      <c r="K310" s="97">
        <v>403238</v>
      </c>
      <c r="L310" s="97">
        <v>0</v>
      </c>
    </row>
    <row r="312" spans="1:12" ht="15" x14ac:dyDescent="0.35">
      <c r="B312" s="84" t="s">
        <v>385</v>
      </c>
      <c r="C312" s="98">
        <f t="shared" ref="C312:L312" si="0">SUM(C4:C310)</f>
        <v>267366115</v>
      </c>
      <c r="D312" s="98">
        <f t="shared" si="0"/>
        <v>148532</v>
      </c>
      <c r="E312" s="98">
        <f t="shared" si="0"/>
        <v>1566122047</v>
      </c>
      <c r="F312" s="98">
        <f t="shared" si="0"/>
        <v>1566122047</v>
      </c>
      <c r="G312" s="98">
        <f t="shared" si="0"/>
        <v>24645221</v>
      </c>
      <c r="H312" s="98">
        <f t="shared" si="0"/>
        <v>24645221</v>
      </c>
      <c r="I312" s="98">
        <f t="shared" si="0"/>
        <v>24645221</v>
      </c>
      <c r="J312" s="98">
        <f t="shared" si="0"/>
        <v>24645221</v>
      </c>
      <c r="K312" s="98">
        <f t="shared" si="0"/>
        <v>24645221</v>
      </c>
      <c r="L312" s="98">
        <f t="shared" si="0"/>
        <v>24645221</v>
      </c>
    </row>
    <row r="314" spans="1:12" x14ac:dyDescent="0.2">
      <c r="C314" s="93"/>
      <c r="D314" s="93"/>
      <c r="E314" s="93"/>
      <c r="F314" s="93"/>
      <c r="G314" s="93"/>
      <c r="H314" s="93"/>
    </row>
  </sheetData>
  <sheetProtection password="FF8E" sheet="1" objects="1" scenarios="1"/>
  <mergeCells count="3">
    <mergeCell ref="C2:D2"/>
    <mergeCell ref="I2:J2"/>
    <mergeCell ref="K2:L2"/>
  </mergeCells>
  <pageMargins left="0" right="0" top="0.25" bottom="0.5" header="0.3" footer="0.3"/>
  <pageSetup scale="59" fitToHeight="0" orientation="landscape" r:id="rId1"/>
  <headerFooter>
    <oddFooter>&amp;L&amp;Z&amp;F&amp;R&amp;D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1"/>
  <sheetViews>
    <sheetView showRowColHeaders="0" workbookViewId="0">
      <pane xSplit="1" ySplit="4" topLeftCell="B5" activePane="bottomRight" state="frozen"/>
      <selection activeCell="E61" sqref="E61"/>
      <selection pane="topRight" activeCell="E61" sqref="E61"/>
      <selection pane="bottomLeft" activeCell="E61" sqref="E61"/>
      <selection pane="bottomRight" activeCell="A5" sqref="A5"/>
    </sheetView>
  </sheetViews>
  <sheetFormatPr defaultRowHeight="15" x14ac:dyDescent="0.25"/>
  <cols>
    <col min="3" max="3" width="54.28515625" bestFit="1" customWidth="1"/>
    <col min="4" max="4" width="2.85546875" customWidth="1"/>
    <col min="5" max="5" width="10.42578125" bestFit="1" customWidth="1"/>
    <col min="6" max="6" width="3.28515625" customWidth="1"/>
    <col min="7" max="7" width="15" bestFit="1" customWidth="1"/>
    <col min="8" max="8" width="15.7109375" bestFit="1" customWidth="1"/>
    <col min="9" max="9" width="11.5703125" bestFit="1" customWidth="1"/>
  </cols>
  <sheetData>
    <row r="1" spans="1:9" ht="15.75" x14ac:dyDescent="0.25">
      <c r="A1" s="1" t="s">
        <v>440</v>
      </c>
      <c r="B1" s="2"/>
      <c r="C1" s="2"/>
      <c r="D1" s="3"/>
      <c r="E1" s="109" t="s">
        <v>1</v>
      </c>
      <c r="F1" s="3"/>
      <c r="G1" s="109" t="s">
        <v>2</v>
      </c>
    </row>
    <row r="2" spans="1:9" x14ac:dyDescent="0.25">
      <c r="A2" s="2"/>
      <c r="B2" s="2"/>
      <c r="C2" s="2"/>
      <c r="D2" s="106"/>
      <c r="E2" s="106"/>
      <c r="F2" s="106"/>
      <c r="G2" s="104" t="s">
        <v>13</v>
      </c>
    </row>
    <row r="3" spans="1:9" x14ac:dyDescent="0.25">
      <c r="A3" s="2"/>
      <c r="B3" s="2"/>
      <c r="C3" s="2"/>
      <c r="D3" s="2"/>
      <c r="E3" s="10" t="s">
        <v>16</v>
      </c>
      <c r="F3" s="10"/>
      <c r="G3" s="10" t="s">
        <v>441</v>
      </c>
    </row>
    <row r="4" spans="1:9" x14ac:dyDescent="0.25">
      <c r="A4" s="101" t="s">
        <v>19</v>
      </c>
      <c r="B4" s="7"/>
      <c r="C4" s="101" t="s">
        <v>15</v>
      </c>
      <c r="D4" s="7"/>
      <c r="E4" s="112" t="s">
        <v>21</v>
      </c>
      <c r="F4" s="30"/>
      <c r="G4" s="112" t="s">
        <v>442</v>
      </c>
    </row>
    <row r="5" spans="1:9" x14ac:dyDescent="0.25">
      <c r="A5" s="2"/>
      <c r="B5" s="2"/>
      <c r="C5" s="2"/>
      <c r="D5" s="2"/>
      <c r="E5" s="2"/>
      <c r="F5" s="2"/>
      <c r="G5" s="2"/>
    </row>
    <row r="6" spans="1:9" x14ac:dyDescent="0.25">
      <c r="A6" s="12">
        <v>5</v>
      </c>
      <c r="B6" s="13"/>
      <c r="C6" s="13" t="s">
        <v>26</v>
      </c>
      <c r="D6" s="10"/>
      <c r="E6" s="15">
        <v>0</v>
      </c>
      <c r="F6" s="15"/>
      <c r="G6" s="16">
        <v>0</v>
      </c>
      <c r="H6" s="105"/>
      <c r="I6" s="105"/>
    </row>
    <row r="7" spans="1:9" x14ac:dyDescent="0.25">
      <c r="A7" s="12">
        <v>6</v>
      </c>
      <c r="B7" s="13"/>
      <c r="C7" s="13" t="s">
        <v>27</v>
      </c>
      <c r="D7" s="10"/>
      <c r="E7" s="15">
        <v>0</v>
      </c>
      <c r="F7" s="15"/>
      <c r="G7" s="16">
        <v>0</v>
      </c>
      <c r="H7" s="105"/>
      <c r="I7" s="105"/>
    </row>
    <row r="8" spans="1:9" x14ac:dyDescent="0.25">
      <c r="A8" s="12">
        <v>7</v>
      </c>
      <c r="B8" s="13"/>
      <c r="C8" s="13" t="s">
        <v>28</v>
      </c>
      <c r="D8" s="10"/>
      <c r="E8" s="15">
        <v>0</v>
      </c>
      <c r="F8" s="15"/>
      <c r="G8" s="16">
        <v>0</v>
      </c>
      <c r="H8" s="105"/>
      <c r="I8" s="105"/>
    </row>
    <row r="9" spans="1:9" x14ac:dyDescent="0.25">
      <c r="A9" s="12">
        <v>47</v>
      </c>
      <c r="B9" s="13"/>
      <c r="C9" s="13" t="s">
        <v>29</v>
      </c>
      <c r="D9" s="10"/>
      <c r="E9" s="15">
        <v>0</v>
      </c>
      <c r="F9" s="15"/>
      <c r="G9" s="16">
        <v>0</v>
      </c>
      <c r="H9" s="105"/>
      <c r="I9" s="105"/>
    </row>
    <row r="10" spans="1:9" x14ac:dyDescent="0.25">
      <c r="A10" s="12">
        <v>48</v>
      </c>
      <c r="B10" s="13"/>
      <c r="C10" s="13" t="s">
        <v>30</v>
      </c>
      <c r="D10" s="10"/>
      <c r="E10" s="15">
        <v>0</v>
      </c>
      <c r="F10" s="15"/>
      <c r="G10" s="16">
        <v>0</v>
      </c>
      <c r="H10" s="105"/>
      <c r="I10" s="105"/>
    </row>
    <row r="11" spans="1:9" x14ac:dyDescent="0.25">
      <c r="A11" s="12">
        <v>90</v>
      </c>
      <c r="B11" s="13"/>
      <c r="C11" s="13" t="s">
        <v>31</v>
      </c>
      <c r="D11" s="10"/>
      <c r="E11" s="15">
        <v>4.3873858427333155E-5</v>
      </c>
      <c r="F11" s="15"/>
      <c r="G11" s="16">
        <v>1511.2597545117851</v>
      </c>
      <c r="H11" s="105"/>
      <c r="I11" s="105"/>
    </row>
    <row r="12" spans="1:9" x14ac:dyDescent="0.25">
      <c r="A12" s="12">
        <v>91</v>
      </c>
      <c r="B12" s="13"/>
      <c r="C12" s="13" t="s">
        <v>32</v>
      </c>
      <c r="D12" s="10"/>
      <c r="E12" s="15">
        <v>6.8271679647436635E-5</v>
      </c>
      <c r="F12" s="15"/>
      <c r="G12" s="16">
        <v>2351.6564424115963</v>
      </c>
      <c r="H12" s="105"/>
      <c r="I12" s="105"/>
    </row>
    <row r="13" spans="1:9" x14ac:dyDescent="0.25">
      <c r="A13" s="12">
        <v>100</v>
      </c>
      <c r="B13" s="13"/>
      <c r="C13" s="13" t="s">
        <v>33</v>
      </c>
      <c r="D13" s="10"/>
      <c r="E13" s="15">
        <v>1.1989305844364426E-3</v>
      </c>
      <c r="F13" s="15"/>
      <c r="G13" s="16">
        <v>41297.838978832304</v>
      </c>
      <c r="H13" s="105"/>
      <c r="I13" s="105"/>
    </row>
    <row r="14" spans="1:9" x14ac:dyDescent="0.25">
      <c r="A14" s="115">
        <v>101</v>
      </c>
      <c r="B14" s="13"/>
      <c r="C14" s="13" t="s">
        <v>34</v>
      </c>
      <c r="D14" s="10"/>
      <c r="E14" s="15">
        <v>2.4106369865984295E-3</v>
      </c>
      <c r="F14" s="15"/>
      <c r="G14" s="16">
        <v>83035.748192006358</v>
      </c>
      <c r="H14" s="105"/>
      <c r="I14" s="105"/>
    </row>
    <row r="15" spans="1:9" x14ac:dyDescent="0.25">
      <c r="A15" s="12">
        <v>102</v>
      </c>
      <c r="B15" s="13"/>
      <c r="C15" s="13" t="s">
        <v>35</v>
      </c>
      <c r="D15" s="10"/>
      <c r="E15" s="15">
        <v>0</v>
      </c>
      <c r="F15" s="15"/>
      <c r="G15" s="16">
        <v>0</v>
      </c>
      <c r="H15" s="105"/>
      <c r="I15" s="105"/>
    </row>
    <row r="16" spans="1:9" x14ac:dyDescent="0.25">
      <c r="A16" s="12">
        <v>103</v>
      </c>
      <c r="B16" s="13"/>
      <c r="C16" s="13" t="s">
        <v>36</v>
      </c>
      <c r="D16" s="10"/>
      <c r="E16" s="15">
        <v>3.8501431397644135E-3</v>
      </c>
      <c r="F16" s="15"/>
      <c r="G16" s="16">
        <v>132620.3480797729</v>
      </c>
      <c r="H16" s="105"/>
      <c r="I16" s="105"/>
    </row>
    <row r="17" spans="1:9" x14ac:dyDescent="0.25">
      <c r="A17" s="12">
        <v>107</v>
      </c>
      <c r="B17" s="13"/>
      <c r="C17" s="13" t="s">
        <v>37</v>
      </c>
      <c r="D17" s="10"/>
      <c r="E17" s="15">
        <v>8.0335159263792951E-4</v>
      </c>
      <c r="F17" s="15"/>
      <c r="G17" s="16">
        <v>27671.897895360136</v>
      </c>
      <c r="H17" s="105"/>
      <c r="I17" s="105"/>
    </row>
    <row r="18" spans="1:9" x14ac:dyDescent="0.25">
      <c r="A18" s="12">
        <v>109</v>
      </c>
      <c r="B18" s="13"/>
      <c r="C18" s="13" t="s">
        <v>38</v>
      </c>
      <c r="D18" s="10"/>
      <c r="E18" s="15">
        <v>2.6024246242610706E-4</v>
      </c>
      <c r="F18" s="15"/>
      <c r="G18" s="16">
        <v>8964.1981347736037</v>
      </c>
      <c r="H18" s="105"/>
      <c r="I18" s="105"/>
    </row>
    <row r="19" spans="1:9" x14ac:dyDescent="0.25">
      <c r="A19" s="12">
        <v>110</v>
      </c>
      <c r="B19" s="13"/>
      <c r="C19" s="13" t="s">
        <v>39</v>
      </c>
      <c r="D19" s="10"/>
      <c r="E19" s="15">
        <v>3.0141059274452193E-4</v>
      </c>
      <c r="F19" s="15"/>
      <c r="G19" s="16">
        <v>10382.257561248773</v>
      </c>
      <c r="H19" s="105"/>
      <c r="I19" s="105"/>
    </row>
    <row r="20" spans="1:9" x14ac:dyDescent="0.25">
      <c r="A20" s="12">
        <v>111</v>
      </c>
      <c r="B20" s="13"/>
      <c r="C20" s="13" t="s">
        <v>40</v>
      </c>
      <c r="D20" s="10"/>
      <c r="E20" s="15">
        <v>3.133490517211466E-3</v>
      </c>
      <c r="F20" s="15"/>
      <c r="G20" s="16">
        <v>107934.84502051014</v>
      </c>
      <c r="H20" s="105"/>
      <c r="I20" s="105"/>
    </row>
    <row r="21" spans="1:9" x14ac:dyDescent="0.25">
      <c r="A21" s="12">
        <v>112</v>
      </c>
      <c r="B21" s="13"/>
      <c r="C21" s="13" t="s">
        <v>41</v>
      </c>
      <c r="D21" s="10"/>
      <c r="E21" s="15">
        <v>2.9798674299643582E-5</v>
      </c>
      <c r="F21" s="15"/>
      <c r="G21" s="16">
        <v>1026.432112904854</v>
      </c>
      <c r="H21" s="105"/>
      <c r="I21" s="105"/>
    </row>
    <row r="22" spans="1:9" x14ac:dyDescent="0.25">
      <c r="A22" s="12">
        <v>113</v>
      </c>
      <c r="B22" s="13"/>
      <c r="C22" s="13" t="s">
        <v>42</v>
      </c>
      <c r="D22" s="10"/>
      <c r="E22" s="15">
        <v>2.0560979235371107E-3</v>
      </c>
      <c r="F22" s="15"/>
      <c r="G22" s="16">
        <v>70823.450559366727</v>
      </c>
      <c r="H22" s="105"/>
      <c r="I22" s="105"/>
    </row>
    <row r="23" spans="1:9" x14ac:dyDescent="0.25">
      <c r="A23" s="12">
        <v>114</v>
      </c>
      <c r="B23" s="13"/>
      <c r="C23" s="13" t="s">
        <v>43</v>
      </c>
      <c r="D23" s="10"/>
      <c r="E23" s="15">
        <v>1.0077893526412189E-2</v>
      </c>
      <c r="F23" s="15"/>
      <c r="G23" s="16">
        <v>347138.71637132321</v>
      </c>
      <c r="H23" s="105"/>
      <c r="I23" s="105"/>
    </row>
    <row r="24" spans="1:9" x14ac:dyDescent="0.25">
      <c r="A24" s="12">
        <v>115</v>
      </c>
      <c r="B24" s="13"/>
      <c r="C24" s="13" t="s">
        <v>44</v>
      </c>
      <c r="D24" s="10"/>
      <c r="E24" s="15">
        <v>6.9079455640509166E-3</v>
      </c>
      <c r="F24" s="15"/>
      <c r="G24" s="16">
        <v>237948.07412708638</v>
      </c>
      <c r="H24" s="105"/>
      <c r="I24" s="105"/>
    </row>
    <row r="25" spans="1:9" x14ac:dyDescent="0.25">
      <c r="A25" s="12">
        <v>116</v>
      </c>
      <c r="B25" s="13"/>
      <c r="C25" s="13" t="s">
        <v>45</v>
      </c>
      <c r="D25" s="10"/>
      <c r="E25" s="15">
        <v>2.0066275359325852E-3</v>
      </c>
      <c r="F25" s="15"/>
      <c r="G25" s="16">
        <v>69119.41520650062</v>
      </c>
      <c r="H25" s="105"/>
      <c r="I25" s="105"/>
    </row>
    <row r="26" spans="1:9" x14ac:dyDescent="0.25">
      <c r="A26" s="12">
        <v>117</v>
      </c>
      <c r="B26" s="13"/>
      <c r="C26" s="13" t="s">
        <v>46</v>
      </c>
      <c r="D26" s="10"/>
      <c r="E26" s="15">
        <v>1.0886502347801825E-3</v>
      </c>
      <c r="F26" s="15"/>
      <c r="G26" s="16">
        <v>37499.170247085567</v>
      </c>
      <c r="H26" s="105"/>
      <c r="I26" s="105"/>
    </row>
    <row r="27" spans="1:9" x14ac:dyDescent="0.25">
      <c r="A27" s="12">
        <v>119</v>
      </c>
      <c r="B27" s="13"/>
      <c r="C27" s="13" t="s">
        <v>47</v>
      </c>
      <c r="D27" s="10"/>
      <c r="E27" s="15">
        <v>2.2667581834457477E-5</v>
      </c>
      <c r="F27" s="15"/>
      <c r="G27" s="16">
        <v>780.79761813646064</v>
      </c>
      <c r="H27" s="105"/>
      <c r="I27" s="105"/>
    </row>
    <row r="28" spans="1:9" x14ac:dyDescent="0.25">
      <c r="A28" s="12">
        <v>121</v>
      </c>
      <c r="B28" s="13"/>
      <c r="C28" s="13" t="s">
        <v>48</v>
      </c>
      <c r="D28" s="10"/>
      <c r="E28" s="15">
        <v>3.2769866434638126E-4</v>
      </c>
      <c r="F28" s="15"/>
      <c r="G28" s="16">
        <v>11287.76498775913</v>
      </c>
      <c r="H28" s="105"/>
      <c r="I28" s="105"/>
    </row>
    <row r="29" spans="1:9" x14ac:dyDescent="0.25">
      <c r="A29" s="12">
        <v>122</v>
      </c>
      <c r="B29" s="13"/>
      <c r="C29" s="13" t="s">
        <v>49</v>
      </c>
      <c r="D29" s="10"/>
      <c r="E29" s="15">
        <v>4.7123527530858693E-4</v>
      </c>
      <c r="F29" s="15"/>
      <c r="G29" s="16">
        <v>16231.964363464276</v>
      </c>
      <c r="H29" s="105"/>
      <c r="I29" s="105"/>
    </row>
    <row r="30" spans="1:9" x14ac:dyDescent="0.25">
      <c r="A30" s="12">
        <v>123</v>
      </c>
      <c r="B30" s="13"/>
      <c r="C30" s="13" t="s">
        <v>50</v>
      </c>
      <c r="D30" s="10"/>
      <c r="E30" s="15">
        <v>2.6268638941126963E-3</v>
      </c>
      <c r="F30" s="15"/>
      <c r="G30" s="16">
        <v>90483.805757084207</v>
      </c>
      <c r="H30" s="105"/>
      <c r="I30" s="105"/>
    </row>
    <row r="31" spans="1:9" x14ac:dyDescent="0.25">
      <c r="A31" s="12">
        <v>124</v>
      </c>
      <c r="B31" s="13"/>
      <c r="C31" s="13" t="s">
        <v>51</v>
      </c>
      <c r="D31" s="10"/>
      <c r="E31" s="15">
        <v>0</v>
      </c>
      <c r="F31" s="15"/>
      <c r="G31" s="16">
        <v>0</v>
      </c>
      <c r="H31" s="105"/>
      <c r="I31" s="105"/>
    </row>
    <row r="32" spans="1:9" x14ac:dyDescent="0.25">
      <c r="A32" s="12">
        <v>125</v>
      </c>
      <c r="B32" s="13"/>
      <c r="C32" s="13" t="s">
        <v>52</v>
      </c>
      <c r="D32" s="10"/>
      <c r="E32" s="15">
        <v>7.3101698317963061E-4</v>
      </c>
      <c r="F32" s="15"/>
      <c r="G32" s="16">
        <v>25180.291548183908</v>
      </c>
      <c r="H32" s="105"/>
    </row>
    <row r="33" spans="1:8" x14ac:dyDescent="0.25">
      <c r="A33" s="12">
        <v>126</v>
      </c>
      <c r="B33" s="13"/>
      <c r="C33" s="13" t="s">
        <v>53</v>
      </c>
      <c r="D33" s="10"/>
      <c r="E33" s="15">
        <v>0</v>
      </c>
      <c r="F33" s="15"/>
      <c r="G33" s="16">
        <v>0</v>
      </c>
      <c r="H33" s="105"/>
    </row>
    <row r="34" spans="1:8" x14ac:dyDescent="0.25">
      <c r="A34" s="12">
        <v>127</v>
      </c>
      <c r="B34" s="13"/>
      <c r="C34" s="13" t="s">
        <v>54</v>
      </c>
      <c r="D34" s="10"/>
      <c r="E34" s="15">
        <v>1.3184038549957141E-3</v>
      </c>
      <c r="F34" s="15"/>
      <c r="G34" s="16">
        <v>45413.163046697737</v>
      </c>
      <c r="H34" s="105"/>
    </row>
    <row r="35" spans="1:8" x14ac:dyDescent="0.25">
      <c r="A35" s="12">
        <v>128</v>
      </c>
      <c r="B35" s="13"/>
      <c r="C35" s="13" t="s">
        <v>55</v>
      </c>
      <c r="D35" s="10"/>
      <c r="E35" s="15">
        <v>2.2751693638798131E-3</v>
      </c>
      <c r="F35" s="15"/>
      <c r="G35" s="16">
        <v>78369.489659192026</v>
      </c>
      <c r="H35" s="105"/>
    </row>
    <row r="36" spans="1:8" x14ac:dyDescent="0.25">
      <c r="A36" s="12">
        <v>129</v>
      </c>
      <c r="B36" s="13"/>
      <c r="C36" s="13" t="s">
        <v>56</v>
      </c>
      <c r="D36" s="10"/>
      <c r="E36" s="15">
        <v>1.1361600057215304E-3</v>
      </c>
      <c r="F36" s="15"/>
      <c r="G36" s="16">
        <v>39135.671055161336</v>
      </c>
      <c r="H36" s="105"/>
    </row>
    <row r="37" spans="1:8" x14ac:dyDescent="0.25">
      <c r="A37" s="12">
        <v>131</v>
      </c>
      <c r="B37" s="13"/>
      <c r="C37" s="13" t="s">
        <v>57</v>
      </c>
      <c r="D37" s="10"/>
      <c r="E37" s="15">
        <v>0</v>
      </c>
      <c r="F37" s="15"/>
      <c r="G37" s="16">
        <v>0</v>
      </c>
      <c r="H37" s="105"/>
    </row>
    <row r="38" spans="1:8" x14ac:dyDescent="0.25">
      <c r="A38" s="12">
        <v>132</v>
      </c>
      <c r="B38" s="13"/>
      <c r="C38" s="13" t="s">
        <v>58</v>
      </c>
      <c r="D38" s="10"/>
      <c r="E38" s="15">
        <v>3.2954071864497151E-4</v>
      </c>
      <c r="F38" s="15"/>
      <c r="G38" s="16">
        <v>11351.215585150641</v>
      </c>
      <c r="H38" s="105"/>
    </row>
    <row r="39" spans="1:8" x14ac:dyDescent="0.25">
      <c r="A39" s="12">
        <v>133</v>
      </c>
      <c r="B39" s="13"/>
      <c r="C39" s="13" t="s">
        <v>59</v>
      </c>
      <c r="D39" s="10"/>
      <c r="E39" s="15">
        <v>1.1505166549749073E-3</v>
      </c>
      <c r="F39" s="15"/>
      <c r="G39" s="16">
        <v>39630.193921487429</v>
      </c>
      <c r="H39" s="105"/>
    </row>
    <row r="40" spans="1:8" x14ac:dyDescent="0.25">
      <c r="A40" s="12">
        <v>135</v>
      </c>
      <c r="B40" s="13"/>
      <c r="C40" s="13" t="s">
        <v>60</v>
      </c>
      <c r="D40" s="10"/>
      <c r="E40" s="15">
        <v>0</v>
      </c>
      <c r="F40" s="15"/>
      <c r="G40" s="16">
        <v>0</v>
      </c>
      <c r="H40" s="105"/>
    </row>
    <row r="41" spans="1:8" x14ac:dyDescent="0.25">
      <c r="A41" s="12">
        <v>136</v>
      </c>
      <c r="B41" s="13"/>
      <c r="C41" s="13" t="s">
        <v>61</v>
      </c>
      <c r="D41" s="10"/>
      <c r="E41" s="15">
        <v>2.3947631246469987E-3</v>
      </c>
      <c r="F41" s="15"/>
      <c r="G41" s="16">
        <v>82488.964080105041</v>
      </c>
      <c r="H41" s="105"/>
    </row>
    <row r="42" spans="1:8" x14ac:dyDescent="0.25">
      <c r="A42" s="12">
        <v>137</v>
      </c>
      <c r="B42" s="13"/>
      <c r="C42" s="13" t="s">
        <v>62</v>
      </c>
      <c r="D42" s="10"/>
      <c r="E42" s="15">
        <v>0</v>
      </c>
      <c r="F42" s="15"/>
      <c r="G42" s="16">
        <v>0</v>
      </c>
      <c r="H42" s="105"/>
    </row>
    <row r="43" spans="1:8" x14ac:dyDescent="0.25">
      <c r="A43" s="12">
        <v>138</v>
      </c>
      <c r="B43" s="13"/>
      <c r="C43" s="13" t="s">
        <v>63</v>
      </c>
      <c r="D43" s="10"/>
      <c r="E43" s="15">
        <v>0</v>
      </c>
      <c r="F43" s="15"/>
      <c r="G43" s="16">
        <v>0</v>
      </c>
      <c r="H43" s="105"/>
    </row>
    <row r="44" spans="1:8" x14ac:dyDescent="0.25">
      <c r="A44" s="12">
        <v>140</v>
      </c>
      <c r="B44" s="13"/>
      <c r="C44" s="13" t="s">
        <v>64</v>
      </c>
      <c r="D44" s="10"/>
      <c r="E44" s="15">
        <v>1.1956320445045872E-3</v>
      </c>
      <c r="F44" s="15"/>
      <c r="G44" s="16">
        <v>41184.21891380156</v>
      </c>
      <c r="H44" s="105"/>
    </row>
    <row r="45" spans="1:8" x14ac:dyDescent="0.25">
      <c r="A45" s="12">
        <v>141</v>
      </c>
      <c r="B45" s="13"/>
      <c r="C45" s="13" t="s">
        <v>65</v>
      </c>
      <c r="D45" s="10"/>
      <c r="E45" s="15">
        <v>4.447951932604232E-3</v>
      </c>
      <c r="F45" s="15"/>
      <c r="G45" s="16">
        <v>153212.20851549084</v>
      </c>
      <c r="H45" s="105"/>
    </row>
    <row r="46" spans="1:8" x14ac:dyDescent="0.25">
      <c r="A46" s="12">
        <v>142</v>
      </c>
      <c r="B46" s="13"/>
      <c r="C46" s="13" t="s">
        <v>66</v>
      </c>
      <c r="D46" s="10"/>
      <c r="E46" s="15">
        <v>0</v>
      </c>
      <c r="F46" s="15"/>
      <c r="G46" s="16">
        <v>0</v>
      </c>
      <c r="H46" s="105"/>
    </row>
    <row r="47" spans="1:8" x14ac:dyDescent="0.25">
      <c r="A47" s="12">
        <v>143</v>
      </c>
      <c r="B47" s="13"/>
      <c r="C47" s="13" t="s">
        <v>67</v>
      </c>
      <c r="D47" s="10"/>
      <c r="E47" s="15">
        <v>2.770628954509107E-4</v>
      </c>
      <c r="F47" s="15"/>
      <c r="G47" s="16">
        <v>9543.5874202167579</v>
      </c>
      <c r="H47" s="105"/>
    </row>
    <row r="48" spans="1:8" x14ac:dyDescent="0.25">
      <c r="A48" s="12">
        <v>146</v>
      </c>
      <c r="B48" s="13"/>
      <c r="C48" s="13" t="s">
        <v>68</v>
      </c>
      <c r="D48" s="10"/>
      <c r="E48" s="15">
        <v>6.5124957377552873E-4</v>
      </c>
      <c r="F48" s="15"/>
      <c r="G48" s="16">
        <v>22432.658222208123</v>
      </c>
      <c r="H48" s="105"/>
    </row>
    <row r="49" spans="1:8" x14ac:dyDescent="0.25">
      <c r="A49" s="12">
        <v>147</v>
      </c>
      <c r="B49" s="13"/>
      <c r="C49" s="13" t="s">
        <v>69</v>
      </c>
      <c r="D49" s="10"/>
      <c r="E49" s="15">
        <v>3.8589447084721204E-4</v>
      </c>
      <c r="F49" s="15"/>
      <c r="G49" s="16">
        <v>13292.352306919305</v>
      </c>
      <c r="H49" s="105"/>
    </row>
    <row r="50" spans="1:8" x14ac:dyDescent="0.25">
      <c r="A50" s="12">
        <v>148</v>
      </c>
      <c r="B50" s="13"/>
      <c r="C50" s="13" t="s">
        <v>70</v>
      </c>
      <c r="D50" s="10"/>
      <c r="E50" s="15">
        <v>5.6721006355962571E-5</v>
      </c>
      <c r="F50" s="15"/>
      <c r="G50" s="16">
        <v>1953.7869978577091</v>
      </c>
      <c r="H50" s="105"/>
    </row>
    <row r="51" spans="1:8" x14ac:dyDescent="0.25">
      <c r="A51" s="12">
        <v>149</v>
      </c>
      <c r="B51" s="13"/>
      <c r="C51" s="13" t="s">
        <v>71</v>
      </c>
      <c r="D51" s="10"/>
      <c r="E51" s="15">
        <v>0</v>
      </c>
      <c r="F51" s="15"/>
      <c r="G51" s="16">
        <v>0</v>
      </c>
      <c r="H51" s="105"/>
    </row>
    <row r="52" spans="1:8" x14ac:dyDescent="0.25">
      <c r="A52" s="12">
        <v>150</v>
      </c>
      <c r="B52" s="13"/>
      <c r="C52" s="13" t="s">
        <v>72</v>
      </c>
      <c r="D52" s="10"/>
      <c r="E52" s="15">
        <v>0</v>
      </c>
      <c r="F52" s="15"/>
      <c r="G52" s="16">
        <v>0</v>
      </c>
      <c r="H52" s="105"/>
    </row>
    <row r="53" spans="1:8" x14ac:dyDescent="0.25">
      <c r="A53" s="12">
        <v>151</v>
      </c>
      <c r="B53" s="13"/>
      <c r="C53" s="13" t="s">
        <v>73</v>
      </c>
      <c r="D53" s="10"/>
      <c r="E53" s="15">
        <v>1.671654154793184E-3</v>
      </c>
      <c r="F53" s="15"/>
      <c r="G53" s="16">
        <v>57581.06850314037</v>
      </c>
      <c r="H53" s="105"/>
    </row>
    <row r="54" spans="1:8" x14ac:dyDescent="0.25">
      <c r="A54" s="12">
        <v>152</v>
      </c>
      <c r="B54" s="13"/>
      <c r="C54" s="13" t="s">
        <v>74</v>
      </c>
      <c r="D54" s="10"/>
      <c r="E54" s="15">
        <v>1.0837814664587909E-3</v>
      </c>
      <c r="F54" s="15"/>
      <c r="G54" s="16">
        <v>37331.462781138667</v>
      </c>
      <c r="H54" s="105"/>
    </row>
    <row r="55" spans="1:8" x14ac:dyDescent="0.25">
      <c r="A55" s="12">
        <v>154</v>
      </c>
      <c r="B55" s="13"/>
      <c r="C55" s="13" t="s">
        <v>75</v>
      </c>
      <c r="D55" s="10"/>
      <c r="E55" s="15">
        <v>1.9300853120217606E-2</v>
      </c>
      <c r="F55" s="15"/>
      <c r="G55" s="16">
        <v>664828.75210620218</v>
      </c>
      <c r="H55" s="105"/>
    </row>
    <row r="56" spans="1:8" x14ac:dyDescent="0.25">
      <c r="A56" s="12">
        <v>156</v>
      </c>
      <c r="B56" s="13"/>
      <c r="C56" s="13" t="s">
        <v>76</v>
      </c>
      <c r="D56" s="10"/>
      <c r="E56" s="15">
        <v>3.2635521780657269E-2</v>
      </c>
      <c r="F56" s="15"/>
      <c r="G56" s="16">
        <v>1124148.9215335022</v>
      </c>
      <c r="H56" s="105"/>
    </row>
    <row r="57" spans="1:8" x14ac:dyDescent="0.25">
      <c r="A57" s="12">
        <v>157</v>
      </c>
      <c r="B57" s="13"/>
      <c r="C57" s="13" t="s">
        <v>77</v>
      </c>
      <c r="D57" s="10"/>
      <c r="E57" s="15">
        <v>1.4715517288628092E-4</v>
      </c>
      <c r="F57" s="15"/>
      <c r="G57" s="16">
        <v>5068.8427784302812</v>
      </c>
      <c r="H57" s="105"/>
    </row>
    <row r="58" spans="1:8" x14ac:dyDescent="0.25">
      <c r="A58" s="12">
        <v>158</v>
      </c>
      <c r="B58" s="13"/>
      <c r="C58" s="13" t="s">
        <v>78</v>
      </c>
      <c r="D58" s="10"/>
      <c r="E58" s="15">
        <v>0</v>
      </c>
      <c r="F58" s="15"/>
      <c r="G58" s="16">
        <v>0</v>
      </c>
      <c r="H58" s="105"/>
    </row>
    <row r="59" spans="1:8" x14ac:dyDescent="0.25">
      <c r="A59" s="12">
        <v>160</v>
      </c>
      <c r="B59" s="13"/>
      <c r="C59" s="13" t="s">
        <v>79</v>
      </c>
      <c r="D59" s="10"/>
      <c r="E59" s="15">
        <v>8.8062919238569512E-5</v>
      </c>
      <c r="F59" s="15"/>
      <c r="G59" s="16">
        <v>3033.3768325960582</v>
      </c>
      <c r="H59" s="105"/>
    </row>
    <row r="60" spans="1:8" x14ac:dyDescent="0.25">
      <c r="A60" s="12">
        <v>161</v>
      </c>
      <c r="B60" s="13"/>
      <c r="C60" s="13" t="s">
        <v>80</v>
      </c>
      <c r="D60" s="10"/>
      <c r="E60" s="15">
        <v>8.9648859551217618E-3</v>
      </c>
      <c r="F60" s="15"/>
      <c r="G60" s="16">
        <v>308800.54395496182</v>
      </c>
      <c r="H60" s="105"/>
    </row>
    <row r="61" spans="1:8" x14ac:dyDescent="0.25">
      <c r="A61" s="12">
        <v>162</v>
      </c>
      <c r="B61" s="13"/>
      <c r="C61" s="13" t="s">
        <v>81</v>
      </c>
      <c r="D61" s="10"/>
      <c r="E61" s="15">
        <v>1.8079314717089829E-5</v>
      </c>
      <c r="F61" s="15"/>
      <c r="G61" s="16">
        <v>622.75217408434492</v>
      </c>
      <c r="H61" s="105"/>
    </row>
    <row r="62" spans="1:8" x14ac:dyDescent="0.25">
      <c r="A62" s="12">
        <v>163</v>
      </c>
      <c r="B62" s="13"/>
      <c r="C62" s="13" t="s">
        <v>82</v>
      </c>
      <c r="D62" s="10"/>
      <c r="E62" s="15">
        <v>0</v>
      </c>
      <c r="F62" s="15"/>
      <c r="G62" s="16">
        <v>0</v>
      </c>
      <c r="H62" s="105"/>
    </row>
    <row r="63" spans="1:8" x14ac:dyDescent="0.25">
      <c r="A63" s="12">
        <v>164</v>
      </c>
      <c r="B63" s="13"/>
      <c r="C63" s="13" t="s">
        <v>83</v>
      </c>
      <c r="D63" s="10"/>
      <c r="E63" s="15">
        <v>0</v>
      </c>
      <c r="F63" s="15"/>
      <c r="G63" s="16">
        <v>0</v>
      </c>
      <c r="H63" s="105"/>
    </row>
    <row r="64" spans="1:8" x14ac:dyDescent="0.25">
      <c r="A64" s="12">
        <v>165</v>
      </c>
      <c r="B64" s="13"/>
      <c r="C64" s="13" t="s">
        <v>84</v>
      </c>
      <c r="D64" s="10"/>
      <c r="E64" s="15">
        <v>9.9081796948394057E-4</v>
      </c>
      <c r="F64" s="15"/>
      <c r="G64" s="16">
        <v>34129.282789391153</v>
      </c>
      <c r="H64" s="105"/>
    </row>
    <row r="65" spans="1:8" x14ac:dyDescent="0.25">
      <c r="A65" s="12">
        <v>166</v>
      </c>
      <c r="B65" s="13"/>
      <c r="C65" s="13" t="s">
        <v>85</v>
      </c>
      <c r="D65" s="10"/>
      <c r="E65" s="15">
        <v>1.9531848271535485E-4</v>
      </c>
      <c r="F65" s="15"/>
      <c r="G65" s="16">
        <v>6727.8551014361665</v>
      </c>
      <c r="H65" s="105"/>
    </row>
    <row r="66" spans="1:8" x14ac:dyDescent="0.25">
      <c r="A66" s="12">
        <v>169</v>
      </c>
      <c r="B66" s="13"/>
      <c r="C66" s="13" t="s">
        <v>86</v>
      </c>
      <c r="D66" s="10"/>
      <c r="E66" s="15">
        <v>0</v>
      </c>
      <c r="F66" s="15"/>
      <c r="G66" s="16">
        <v>0</v>
      </c>
      <c r="H66" s="105"/>
    </row>
    <row r="67" spans="1:8" x14ac:dyDescent="0.25">
      <c r="A67" s="12">
        <v>170</v>
      </c>
      <c r="B67" s="13"/>
      <c r="C67" s="13" t="s">
        <v>87</v>
      </c>
      <c r="D67" s="10"/>
      <c r="E67" s="15">
        <v>0</v>
      </c>
      <c r="F67" s="15"/>
      <c r="G67" s="16">
        <v>0</v>
      </c>
      <c r="H67" s="105"/>
    </row>
    <row r="68" spans="1:8" x14ac:dyDescent="0.25">
      <c r="A68" s="12">
        <v>171</v>
      </c>
      <c r="B68" s="13"/>
      <c r="C68" s="13" t="s">
        <v>88</v>
      </c>
      <c r="D68" s="10"/>
      <c r="E68" s="15">
        <v>7.4365804465664383E-3</v>
      </c>
      <c r="F68" s="15"/>
      <c r="G68" s="16">
        <v>256157.20027677238</v>
      </c>
      <c r="H68" s="105"/>
    </row>
    <row r="69" spans="1:8" x14ac:dyDescent="0.25">
      <c r="A69" s="12">
        <v>172</v>
      </c>
      <c r="B69" s="13"/>
      <c r="C69" s="13" t="s">
        <v>89</v>
      </c>
      <c r="D69" s="10"/>
      <c r="E69" s="15">
        <v>3.1767763834241788E-3</v>
      </c>
      <c r="F69" s="15"/>
      <c r="G69" s="16">
        <v>109425.85105214971</v>
      </c>
      <c r="H69" s="105"/>
    </row>
    <row r="70" spans="1:8" x14ac:dyDescent="0.25">
      <c r="A70" s="12">
        <v>173</v>
      </c>
      <c r="B70" s="13"/>
      <c r="C70" s="13" t="s">
        <v>90</v>
      </c>
      <c r="D70" s="10"/>
      <c r="E70" s="15">
        <v>0</v>
      </c>
      <c r="F70" s="15"/>
      <c r="G70" s="16">
        <v>0</v>
      </c>
      <c r="H70" s="105"/>
    </row>
    <row r="71" spans="1:8" x14ac:dyDescent="0.25">
      <c r="A71" s="12">
        <v>174</v>
      </c>
      <c r="B71" s="13"/>
      <c r="C71" s="13" t="s">
        <v>91</v>
      </c>
      <c r="D71" s="10"/>
      <c r="E71" s="15">
        <v>1.1626852020525647E-3</v>
      </c>
      <c r="F71" s="15"/>
      <c r="G71" s="16">
        <v>40049.346376469344</v>
      </c>
      <c r="H71" s="105"/>
    </row>
    <row r="72" spans="1:8" x14ac:dyDescent="0.25">
      <c r="A72" s="12">
        <v>175</v>
      </c>
      <c r="B72" s="13"/>
      <c r="C72" s="13" t="s">
        <v>92</v>
      </c>
      <c r="D72" s="10"/>
      <c r="E72" s="15">
        <v>0</v>
      </c>
      <c r="F72" s="15"/>
      <c r="G72" s="16">
        <v>0</v>
      </c>
      <c r="H72" s="105"/>
    </row>
    <row r="73" spans="1:8" x14ac:dyDescent="0.25">
      <c r="A73" s="12">
        <v>180</v>
      </c>
      <c r="B73" s="13"/>
      <c r="C73" s="13" t="s">
        <v>93</v>
      </c>
      <c r="D73" s="10"/>
      <c r="E73" s="15">
        <v>8.1726098223952934E-5</v>
      </c>
      <c r="F73" s="15"/>
      <c r="G73" s="16">
        <v>2815.1014651173591</v>
      </c>
      <c r="H73" s="105"/>
    </row>
    <row r="74" spans="1:8" x14ac:dyDescent="0.25">
      <c r="A74" s="12">
        <v>181</v>
      </c>
      <c r="B74" s="13"/>
      <c r="C74" s="13" t="s">
        <v>94</v>
      </c>
      <c r="D74" s="10"/>
      <c r="E74" s="15">
        <v>1.5955457920230165E-3</v>
      </c>
      <c r="F74" s="15"/>
      <c r="G74" s="16">
        <v>54959.473098513714</v>
      </c>
      <c r="H74" s="105"/>
    </row>
    <row r="75" spans="1:8" x14ac:dyDescent="0.25">
      <c r="A75" s="12">
        <v>182</v>
      </c>
      <c r="B75" s="13"/>
      <c r="C75" s="13" t="s">
        <v>95</v>
      </c>
      <c r="D75" s="10"/>
      <c r="E75" s="15">
        <v>6.0782152911747758E-3</v>
      </c>
      <c r="F75" s="15"/>
      <c r="G75" s="16">
        <v>209367.54773972408</v>
      </c>
      <c r="H75" s="105"/>
    </row>
    <row r="76" spans="1:8" x14ac:dyDescent="0.25">
      <c r="A76" s="12">
        <v>183</v>
      </c>
      <c r="B76" s="13"/>
      <c r="C76" s="13" t="s">
        <v>96</v>
      </c>
      <c r="D76" s="10"/>
      <c r="E76" s="15">
        <v>4.8489115351273559E-5</v>
      </c>
      <c r="F76" s="15"/>
      <c r="G76" s="16">
        <v>1670.2348776465606</v>
      </c>
      <c r="H76" s="105"/>
    </row>
    <row r="77" spans="1:8" x14ac:dyDescent="0.25">
      <c r="A77" s="12">
        <v>184</v>
      </c>
      <c r="B77" s="13"/>
      <c r="C77" s="13" t="s">
        <v>97</v>
      </c>
      <c r="D77" s="10"/>
      <c r="E77" s="15">
        <v>2.2925912840225235E-5</v>
      </c>
      <c r="F77" s="15"/>
      <c r="G77" s="16">
        <v>789.69597507048729</v>
      </c>
      <c r="H77" s="105"/>
    </row>
    <row r="78" spans="1:8" x14ac:dyDescent="0.25">
      <c r="A78" s="12">
        <v>185</v>
      </c>
      <c r="B78" s="13"/>
      <c r="C78" s="13" t="s">
        <v>98</v>
      </c>
      <c r="D78" s="10"/>
      <c r="E78" s="15">
        <v>3.1332273665973818E-5</v>
      </c>
      <c r="F78" s="15"/>
      <c r="G78" s="16">
        <v>1079.2578064945421</v>
      </c>
      <c r="H78" s="105"/>
    </row>
    <row r="79" spans="1:8" x14ac:dyDescent="0.25">
      <c r="A79" s="12">
        <v>186</v>
      </c>
      <c r="B79" s="13"/>
      <c r="C79" s="13" t="s">
        <v>99</v>
      </c>
      <c r="D79" s="10"/>
      <c r="E79" s="15">
        <v>4.8189335713983362E-5</v>
      </c>
      <c r="F79" s="15"/>
      <c r="G79" s="16">
        <v>1659.9087992641639</v>
      </c>
      <c r="H79" s="105"/>
    </row>
    <row r="80" spans="1:8" x14ac:dyDescent="0.25">
      <c r="A80" s="12">
        <v>187</v>
      </c>
      <c r="B80" s="13"/>
      <c r="C80" s="13" t="s">
        <v>100</v>
      </c>
      <c r="D80" s="10"/>
      <c r="E80" s="15">
        <v>4.7329517590308585E-5</v>
      </c>
      <c r="F80" s="15"/>
      <c r="G80" s="16">
        <v>1630.2918799165825</v>
      </c>
      <c r="H80" s="105"/>
    </row>
    <row r="81" spans="1:8" x14ac:dyDescent="0.25">
      <c r="A81" s="12">
        <v>188</v>
      </c>
      <c r="B81" s="13"/>
      <c r="C81" s="13" t="s">
        <v>101</v>
      </c>
      <c r="D81" s="10"/>
      <c r="E81" s="15">
        <v>4.9622687227329094E-5</v>
      </c>
      <c r="F81" s="15"/>
      <c r="G81" s="16">
        <v>1709.2813991182595</v>
      </c>
      <c r="H81" s="105"/>
    </row>
    <row r="82" spans="1:8" x14ac:dyDescent="0.25">
      <c r="A82" s="12">
        <v>190</v>
      </c>
      <c r="B82" s="13"/>
      <c r="C82" s="13" t="s">
        <v>102</v>
      </c>
      <c r="D82" s="10"/>
      <c r="E82" s="15">
        <v>3.2703934192867549E-5</v>
      </c>
      <c r="F82" s="15"/>
      <c r="G82" s="16">
        <v>1126.5054255882733</v>
      </c>
      <c r="H82" s="105"/>
    </row>
    <row r="83" spans="1:8" x14ac:dyDescent="0.25">
      <c r="A83" s="12">
        <v>191</v>
      </c>
      <c r="B83" s="13"/>
      <c r="C83" s="13" t="s">
        <v>103</v>
      </c>
      <c r="D83" s="10"/>
      <c r="E83" s="15">
        <v>3.2463483933954239E-3</v>
      </c>
      <c r="F83" s="15"/>
      <c r="G83" s="16">
        <v>111822.29810465086</v>
      </c>
      <c r="H83" s="105"/>
    </row>
    <row r="84" spans="1:8" x14ac:dyDescent="0.25">
      <c r="A84" s="12">
        <v>192</v>
      </c>
      <c r="B84" s="13"/>
      <c r="C84" s="13" t="s">
        <v>104</v>
      </c>
      <c r="D84" s="10"/>
      <c r="E84" s="15">
        <v>5.1644030955295472E-5</v>
      </c>
      <c r="F84" s="15"/>
      <c r="G84" s="16">
        <v>1778.9077218445805</v>
      </c>
      <c r="H84" s="105"/>
    </row>
    <row r="85" spans="1:8" x14ac:dyDescent="0.25">
      <c r="A85" s="12">
        <v>193</v>
      </c>
      <c r="B85" s="13"/>
      <c r="C85" s="13" t="s">
        <v>105</v>
      </c>
      <c r="D85" s="10"/>
      <c r="E85" s="15">
        <v>8.8941051873847236E-6</v>
      </c>
      <c r="F85" s="15"/>
      <c r="G85" s="16">
        <v>306.36246056068728</v>
      </c>
      <c r="H85" s="105"/>
    </row>
    <row r="86" spans="1:8" x14ac:dyDescent="0.25">
      <c r="A86" s="12">
        <v>194</v>
      </c>
      <c r="B86" s="13"/>
      <c r="C86" s="13" t="s">
        <v>106</v>
      </c>
      <c r="D86" s="10"/>
      <c r="E86" s="15">
        <v>6.5464007183406421E-3</v>
      </c>
      <c r="F86" s="15"/>
      <c r="G86" s="16">
        <v>225494.45836684783</v>
      </c>
      <c r="H86" s="105"/>
    </row>
    <row r="87" spans="1:8" x14ac:dyDescent="0.25">
      <c r="A87" s="12">
        <v>197</v>
      </c>
      <c r="B87" s="13"/>
      <c r="C87" s="13" t="s">
        <v>107</v>
      </c>
      <c r="D87" s="10"/>
      <c r="E87" s="15">
        <v>0</v>
      </c>
      <c r="F87" s="15"/>
      <c r="G87" s="16">
        <v>0</v>
      </c>
      <c r="H87" s="105"/>
    </row>
    <row r="88" spans="1:8" x14ac:dyDescent="0.25">
      <c r="A88" s="12">
        <v>199</v>
      </c>
      <c r="B88" s="13"/>
      <c r="C88" s="13" t="s">
        <v>108</v>
      </c>
      <c r="D88" s="10"/>
      <c r="E88" s="15">
        <v>4.6318363765493736E-3</v>
      </c>
      <c r="F88" s="15"/>
      <c r="G88" s="16">
        <v>159546.21171412317</v>
      </c>
      <c r="H88" s="105"/>
    </row>
    <row r="89" spans="1:8" x14ac:dyDescent="0.25">
      <c r="A89" s="12">
        <v>200</v>
      </c>
      <c r="B89" s="13"/>
      <c r="C89" s="13" t="s">
        <v>109</v>
      </c>
      <c r="D89" s="10"/>
      <c r="E89" s="15">
        <v>1.3777043157227011E-4</v>
      </c>
      <c r="F89" s="15"/>
      <c r="G89" s="16">
        <v>4745.5800802598196</v>
      </c>
      <c r="H89" s="105"/>
    </row>
    <row r="90" spans="1:8" x14ac:dyDescent="0.25">
      <c r="A90" s="12">
        <v>201</v>
      </c>
      <c r="B90" s="13"/>
      <c r="C90" s="13" t="s">
        <v>110</v>
      </c>
      <c r="D90" s="10"/>
      <c r="E90" s="15">
        <v>2.9540092674243362E-3</v>
      </c>
      <c r="F90" s="15"/>
      <c r="G90" s="16">
        <v>101752.51232364881</v>
      </c>
      <c r="H90" s="105"/>
    </row>
    <row r="91" spans="1:8" x14ac:dyDescent="0.25">
      <c r="A91" s="12">
        <v>202</v>
      </c>
      <c r="B91" s="13"/>
      <c r="C91" s="13" t="s">
        <v>111</v>
      </c>
      <c r="D91" s="10"/>
      <c r="E91" s="15">
        <v>1.1712419346577901E-3</v>
      </c>
      <c r="F91" s="15"/>
      <c r="G91" s="16">
        <v>40344.087848496791</v>
      </c>
      <c r="H91" s="105"/>
    </row>
    <row r="92" spans="1:8" x14ac:dyDescent="0.25">
      <c r="A92" s="12">
        <v>203</v>
      </c>
      <c r="B92" s="13"/>
      <c r="C92" s="13" t="s">
        <v>112</v>
      </c>
      <c r="D92" s="10"/>
      <c r="E92" s="15">
        <v>2.9407081123922867E-3</v>
      </c>
      <c r="F92" s="15"/>
      <c r="G92" s="16">
        <v>101294.34655001959</v>
      </c>
      <c r="H92" s="105"/>
    </row>
    <row r="93" spans="1:8" x14ac:dyDescent="0.25">
      <c r="A93" s="12">
        <v>204</v>
      </c>
      <c r="B93" s="13"/>
      <c r="C93" s="13" t="s">
        <v>113</v>
      </c>
      <c r="D93" s="10"/>
      <c r="E93" s="15">
        <v>2.2005933473778133E-2</v>
      </c>
      <c r="F93" s="15"/>
      <c r="G93" s="16">
        <v>758006.76784483355</v>
      </c>
      <c r="H93" s="105"/>
    </row>
    <row r="94" spans="1:8" x14ac:dyDescent="0.25">
      <c r="A94" s="12">
        <v>206</v>
      </c>
      <c r="B94" s="13"/>
      <c r="C94" s="13" t="s">
        <v>114</v>
      </c>
      <c r="D94" s="10"/>
      <c r="E94" s="15">
        <v>4.7453101986761883E-3</v>
      </c>
      <c r="F94" s="15"/>
      <c r="G94" s="16">
        <v>163454.88140304317</v>
      </c>
      <c r="H94" s="105"/>
    </row>
    <row r="95" spans="1:8" x14ac:dyDescent="0.25">
      <c r="A95" s="12">
        <v>207</v>
      </c>
      <c r="B95" s="13"/>
      <c r="C95" s="13" t="s">
        <v>115</v>
      </c>
      <c r="D95" s="10"/>
      <c r="E95" s="15">
        <v>0</v>
      </c>
      <c r="F95" s="15"/>
      <c r="G95" s="16">
        <v>0</v>
      </c>
      <c r="H95" s="105"/>
    </row>
    <row r="96" spans="1:8" x14ac:dyDescent="0.25">
      <c r="A96" s="12">
        <v>208</v>
      </c>
      <c r="B96" s="13"/>
      <c r="C96" s="13" t="s">
        <v>116</v>
      </c>
      <c r="D96" s="10"/>
      <c r="E96" s="15">
        <v>7.3547115915441483E-2</v>
      </c>
      <c r="F96" s="15"/>
      <c r="G96" s="16">
        <v>2533371.8147336422</v>
      </c>
      <c r="H96" s="105"/>
    </row>
    <row r="97" spans="1:8" x14ac:dyDescent="0.25">
      <c r="A97" s="12">
        <v>209</v>
      </c>
      <c r="B97" s="13"/>
      <c r="C97" s="13" t="s">
        <v>117</v>
      </c>
      <c r="D97" s="10"/>
      <c r="E97" s="15">
        <v>0</v>
      </c>
      <c r="F97" s="15"/>
      <c r="G97" s="16">
        <v>0</v>
      </c>
      <c r="H97" s="105"/>
    </row>
    <row r="98" spans="1:8" x14ac:dyDescent="0.25">
      <c r="A98" s="12">
        <v>211</v>
      </c>
      <c r="B98" s="13"/>
      <c r="C98" s="13" t="s">
        <v>118</v>
      </c>
      <c r="D98" s="10"/>
      <c r="E98" s="15">
        <v>6.4018240359037222E-3</v>
      </c>
      <c r="F98" s="15"/>
      <c r="G98" s="16">
        <v>220514.43314363592</v>
      </c>
      <c r="H98" s="105"/>
    </row>
    <row r="99" spans="1:8" x14ac:dyDescent="0.25">
      <c r="A99" s="12">
        <v>212</v>
      </c>
      <c r="B99" s="13"/>
      <c r="C99" s="13" t="s">
        <v>119</v>
      </c>
      <c r="D99" s="10"/>
      <c r="E99" s="15">
        <v>6.6732595566842143E-3</v>
      </c>
      <c r="F99" s="15"/>
      <c r="G99" s="16">
        <v>229864.18247511817</v>
      </c>
      <c r="H99" s="105"/>
    </row>
    <row r="100" spans="1:8" x14ac:dyDescent="0.25">
      <c r="A100" s="12">
        <v>213</v>
      </c>
      <c r="B100" s="13"/>
      <c r="C100" s="13" t="s">
        <v>120</v>
      </c>
      <c r="D100" s="10"/>
      <c r="E100" s="15">
        <v>8.3952776544638143E-3</v>
      </c>
      <c r="F100" s="15"/>
      <c r="G100" s="16">
        <v>289180.06534932554</v>
      </c>
      <c r="H100" s="105"/>
    </row>
    <row r="101" spans="1:8" x14ac:dyDescent="0.25">
      <c r="A101" s="12">
        <v>214</v>
      </c>
      <c r="B101" s="13"/>
      <c r="C101" s="13" t="s">
        <v>121</v>
      </c>
      <c r="D101" s="10"/>
      <c r="E101" s="15">
        <v>8.5216901970772731E-3</v>
      </c>
      <c r="F101" s="15"/>
      <c r="G101" s="16">
        <v>293534.41654990765</v>
      </c>
      <c r="H101" s="105"/>
    </row>
    <row r="102" spans="1:8" x14ac:dyDescent="0.25">
      <c r="A102" s="12">
        <v>215</v>
      </c>
      <c r="B102" s="13"/>
      <c r="C102" s="13" t="s">
        <v>122</v>
      </c>
      <c r="D102" s="10"/>
      <c r="E102" s="15">
        <v>7.4095829286203807E-3</v>
      </c>
      <c r="F102" s="15"/>
      <c r="G102" s="16">
        <v>255227.25557151783</v>
      </c>
      <c r="H102" s="105"/>
    </row>
    <row r="103" spans="1:8" x14ac:dyDescent="0.25">
      <c r="A103" s="12">
        <v>216</v>
      </c>
      <c r="B103" s="13"/>
      <c r="C103" s="13" t="s">
        <v>123</v>
      </c>
      <c r="D103" s="10"/>
      <c r="E103" s="15">
        <v>3.4163168930716553E-2</v>
      </c>
      <c r="F103" s="15"/>
      <c r="G103" s="16">
        <v>1176769.5876826397</v>
      </c>
      <c r="H103" s="105"/>
    </row>
    <row r="104" spans="1:8" x14ac:dyDescent="0.25">
      <c r="A104" s="12">
        <v>217</v>
      </c>
      <c r="B104" s="13"/>
      <c r="C104" s="13" t="s">
        <v>124</v>
      </c>
      <c r="D104" s="10"/>
      <c r="E104" s="15">
        <v>1.4528735296163033E-2</v>
      </c>
      <c r="F104" s="15"/>
      <c r="G104" s="16">
        <v>500450.4669543074</v>
      </c>
      <c r="H104" s="105"/>
    </row>
    <row r="105" spans="1:8" x14ac:dyDescent="0.25">
      <c r="A105" s="12">
        <v>218</v>
      </c>
      <c r="B105" s="13"/>
      <c r="C105" s="13" t="s">
        <v>125</v>
      </c>
      <c r="D105" s="10"/>
      <c r="E105" s="15">
        <v>1.5606431525161332E-3</v>
      </c>
      <c r="F105" s="15"/>
      <c r="G105" s="16">
        <v>53757.232030513078</v>
      </c>
      <c r="H105" s="105"/>
    </row>
    <row r="106" spans="1:8" x14ac:dyDescent="0.25">
      <c r="A106" s="12">
        <v>219</v>
      </c>
      <c r="B106" s="13"/>
      <c r="C106" s="13" t="s">
        <v>126</v>
      </c>
      <c r="D106" s="10"/>
      <c r="E106" s="15">
        <v>0</v>
      </c>
      <c r="F106" s="15"/>
      <c r="G106" s="16">
        <v>0</v>
      </c>
      <c r="H106" s="105"/>
    </row>
    <row r="107" spans="1:8" x14ac:dyDescent="0.25">
      <c r="A107" s="12">
        <v>220</v>
      </c>
      <c r="B107" s="13"/>
      <c r="C107" s="13" t="s">
        <v>127</v>
      </c>
      <c r="D107" s="10"/>
      <c r="E107" s="15">
        <v>0</v>
      </c>
      <c r="F107" s="15"/>
      <c r="G107" s="16">
        <v>0</v>
      </c>
      <c r="H107" s="105"/>
    </row>
    <row r="108" spans="1:8" x14ac:dyDescent="0.25">
      <c r="A108" s="12">
        <v>221</v>
      </c>
      <c r="B108" s="13"/>
      <c r="C108" s="13" t="s">
        <v>128</v>
      </c>
      <c r="D108" s="10"/>
      <c r="E108" s="15">
        <v>2.5047384894889866E-2</v>
      </c>
      <c r="F108" s="15"/>
      <c r="G108" s="16">
        <v>862771.27438217727</v>
      </c>
      <c r="H108" s="105"/>
    </row>
    <row r="109" spans="1:8" x14ac:dyDescent="0.25">
      <c r="A109" s="12">
        <v>222</v>
      </c>
      <c r="B109" s="13"/>
      <c r="C109" s="13" t="s">
        <v>129</v>
      </c>
      <c r="D109" s="10"/>
      <c r="E109" s="15">
        <v>1.8295522346170831E-3</v>
      </c>
      <c r="F109" s="15"/>
      <c r="G109" s="16">
        <v>63019.956759293513</v>
      </c>
      <c r="H109" s="105"/>
    </row>
    <row r="110" spans="1:8" x14ac:dyDescent="0.25">
      <c r="A110" s="12">
        <v>223</v>
      </c>
      <c r="B110" s="13"/>
      <c r="C110" s="13" t="s">
        <v>130</v>
      </c>
      <c r="D110" s="10"/>
      <c r="E110" s="15">
        <v>2.1661266896392463E-3</v>
      </c>
      <c r="F110" s="15"/>
      <c r="G110" s="16">
        <v>74613.453353950099</v>
      </c>
      <c r="H110" s="105"/>
    </row>
    <row r="111" spans="1:8" x14ac:dyDescent="0.25">
      <c r="A111" s="12">
        <v>226</v>
      </c>
      <c r="B111" s="13"/>
      <c r="C111" s="13" t="s">
        <v>131</v>
      </c>
      <c r="D111" s="10"/>
      <c r="E111" s="15">
        <v>1.3501361561519626E-4</v>
      </c>
      <c r="F111" s="15"/>
      <c r="G111" s="16">
        <v>4650.6200025310263</v>
      </c>
      <c r="H111" s="105"/>
    </row>
    <row r="112" spans="1:8" x14ac:dyDescent="0.25">
      <c r="A112" s="12">
        <v>229</v>
      </c>
      <c r="B112" s="13"/>
      <c r="C112" s="13" t="s">
        <v>132</v>
      </c>
      <c r="D112" s="10"/>
      <c r="E112" s="15">
        <v>9.8138291145910481E-3</v>
      </c>
      <c r="F112" s="15"/>
      <c r="G112" s="16">
        <v>338042.86903788015</v>
      </c>
      <c r="H112" s="105"/>
    </row>
    <row r="113" spans="1:8" x14ac:dyDescent="0.25">
      <c r="A113" s="12">
        <v>230</v>
      </c>
      <c r="B113" s="13"/>
      <c r="C113" s="13" t="s">
        <v>133</v>
      </c>
      <c r="D113" s="10"/>
      <c r="E113" s="15">
        <v>0</v>
      </c>
      <c r="F113" s="15"/>
      <c r="G113" s="16">
        <v>0</v>
      </c>
      <c r="H113" s="105"/>
    </row>
    <row r="114" spans="1:8" x14ac:dyDescent="0.25">
      <c r="A114" s="12">
        <v>231</v>
      </c>
      <c r="B114" s="13"/>
      <c r="C114" s="13" t="s">
        <v>134</v>
      </c>
      <c r="D114" s="10"/>
      <c r="E114" s="15">
        <v>0</v>
      </c>
      <c r="F114" s="15"/>
      <c r="G114" s="16">
        <v>0</v>
      </c>
      <c r="H114" s="105"/>
    </row>
    <row r="115" spans="1:8" x14ac:dyDescent="0.25">
      <c r="A115" s="12">
        <v>232</v>
      </c>
      <c r="B115" s="13"/>
      <c r="C115" s="13" t="s">
        <v>135</v>
      </c>
      <c r="D115" s="10"/>
      <c r="E115" s="15">
        <v>0</v>
      </c>
      <c r="F115" s="15"/>
      <c r="G115" s="16">
        <v>0</v>
      </c>
      <c r="H115" s="105"/>
    </row>
    <row r="116" spans="1:8" x14ac:dyDescent="0.25">
      <c r="A116" s="12">
        <v>233</v>
      </c>
      <c r="B116" s="13"/>
      <c r="C116" s="13" t="s">
        <v>136</v>
      </c>
      <c r="D116" s="10"/>
      <c r="E116" s="15">
        <v>9.3664268024078629E-5</v>
      </c>
      <c r="F116" s="15"/>
      <c r="G116" s="16">
        <v>3226.3184450722861</v>
      </c>
      <c r="H116" s="105"/>
    </row>
    <row r="117" spans="1:8" x14ac:dyDescent="0.25">
      <c r="A117" s="12">
        <v>234</v>
      </c>
      <c r="B117" s="13"/>
      <c r="C117" s="13" t="s">
        <v>137</v>
      </c>
      <c r="D117" s="10"/>
      <c r="E117" s="15">
        <v>7.9435820351922361E-4</v>
      </c>
      <c r="F117" s="15"/>
      <c r="G117" s="16">
        <v>27362.115543888238</v>
      </c>
      <c r="H117" s="105"/>
    </row>
    <row r="118" spans="1:8" x14ac:dyDescent="0.25">
      <c r="A118" s="12">
        <v>236</v>
      </c>
      <c r="B118" s="13"/>
      <c r="C118" s="13" t="s">
        <v>138</v>
      </c>
      <c r="D118" s="10"/>
      <c r="E118" s="15">
        <v>6.4785456456360899E-2</v>
      </c>
      <c r="F118" s="15"/>
      <c r="G118" s="16">
        <v>2231571.5218513361</v>
      </c>
      <c r="H118" s="105"/>
    </row>
    <row r="119" spans="1:8" x14ac:dyDescent="0.25">
      <c r="A119" s="12">
        <v>238</v>
      </c>
      <c r="B119" s="13"/>
      <c r="C119" s="13" t="s">
        <v>139</v>
      </c>
      <c r="D119" s="10"/>
      <c r="E119" s="15">
        <v>1.9537130562250434E-3</v>
      </c>
      <c r="F119" s="15"/>
      <c r="G119" s="16">
        <v>67296.746162122276</v>
      </c>
      <c r="H119" s="105"/>
    </row>
    <row r="120" spans="1:8" x14ac:dyDescent="0.25">
      <c r="A120" s="12">
        <v>239</v>
      </c>
      <c r="B120" s="13"/>
      <c r="C120" s="13" t="s">
        <v>140</v>
      </c>
      <c r="D120" s="10"/>
      <c r="E120" s="15">
        <v>3.2087409897012855E-4</v>
      </c>
      <c r="F120" s="15"/>
      <c r="G120" s="16">
        <v>11052.688991143797</v>
      </c>
      <c r="H120" s="105"/>
    </row>
    <row r="121" spans="1:8" x14ac:dyDescent="0.25">
      <c r="A121" s="12">
        <v>241</v>
      </c>
      <c r="B121" s="13"/>
      <c r="C121" s="13" t="s">
        <v>141</v>
      </c>
      <c r="D121" s="10"/>
      <c r="E121" s="15">
        <v>1.3367260779719589E-3</v>
      </c>
      <c r="F121" s="15"/>
      <c r="G121" s="16">
        <v>46044.282332526018</v>
      </c>
      <c r="H121" s="105"/>
    </row>
    <row r="122" spans="1:8" x14ac:dyDescent="0.25">
      <c r="A122" s="12">
        <v>242</v>
      </c>
      <c r="B122" s="13"/>
      <c r="C122" s="13" t="s">
        <v>142</v>
      </c>
      <c r="D122" s="10"/>
      <c r="E122" s="15">
        <v>9.3058491454769878E-3</v>
      </c>
      <c r="F122" s="15"/>
      <c r="G122" s="16">
        <v>320545.21300902375</v>
      </c>
      <c r="H122" s="105"/>
    </row>
    <row r="123" spans="1:8" x14ac:dyDescent="0.25">
      <c r="A123" s="12">
        <v>245</v>
      </c>
      <c r="B123" s="13"/>
      <c r="C123" s="13" t="s">
        <v>143</v>
      </c>
      <c r="D123" s="10"/>
      <c r="E123" s="15">
        <v>4.5391649478385067E-4</v>
      </c>
      <c r="F123" s="15"/>
      <c r="G123" s="16">
        <v>15635.409217816299</v>
      </c>
      <c r="H123" s="105"/>
    </row>
    <row r="124" spans="1:8" x14ac:dyDescent="0.25">
      <c r="A124" s="12">
        <v>246</v>
      </c>
      <c r="B124" s="13"/>
      <c r="C124" s="13" t="s">
        <v>144</v>
      </c>
      <c r="D124" s="10"/>
      <c r="E124" s="15">
        <v>0</v>
      </c>
      <c r="F124" s="15"/>
      <c r="G124" s="16">
        <v>0</v>
      </c>
      <c r="H124" s="105"/>
    </row>
    <row r="125" spans="1:8" x14ac:dyDescent="0.25">
      <c r="A125" s="12">
        <v>247</v>
      </c>
      <c r="B125" s="13"/>
      <c r="C125" s="13" t="s">
        <v>145</v>
      </c>
      <c r="D125" s="10"/>
      <c r="E125" s="15">
        <v>3.8888181830928369E-2</v>
      </c>
      <c r="F125" s="15"/>
      <c r="G125" s="16">
        <v>1339525.3172126985</v>
      </c>
      <c r="H125" s="105"/>
    </row>
    <row r="126" spans="1:8" x14ac:dyDescent="0.25">
      <c r="A126" s="12">
        <v>261</v>
      </c>
      <c r="B126" s="13"/>
      <c r="C126" s="13" t="s">
        <v>146</v>
      </c>
      <c r="D126" s="10"/>
      <c r="E126" s="15">
        <v>2.6108762894049946E-3</v>
      </c>
      <c r="F126" s="15"/>
      <c r="G126" s="16">
        <v>89933.103711905977</v>
      </c>
      <c r="H126" s="105"/>
    </row>
    <row r="127" spans="1:8" x14ac:dyDescent="0.25">
      <c r="A127" s="12">
        <v>262</v>
      </c>
      <c r="B127" s="13"/>
      <c r="C127" s="13" t="s">
        <v>147</v>
      </c>
      <c r="D127" s="10"/>
      <c r="E127" s="15">
        <v>9.2099958113555265E-3</v>
      </c>
      <c r="F127" s="15"/>
      <c r="G127" s="16">
        <v>317243.49094978289</v>
      </c>
      <c r="H127" s="105"/>
    </row>
    <row r="128" spans="1:8" x14ac:dyDescent="0.25">
      <c r="A128" s="12">
        <v>263</v>
      </c>
      <c r="B128" s="13"/>
      <c r="C128" s="13" t="s">
        <v>148</v>
      </c>
      <c r="D128" s="10"/>
      <c r="E128" s="15">
        <v>2.4382687649989463E-4</v>
      </c>
      <c r="F128" s="15"/>
      <c r="G128" s="16">
        <v>8398.7540355703404</v>
      </c>
      <c r="H128" s="105"/>
    </row>
    <row r="129" spans="1:8" x14ac:dyDescent="0.25">
      <c r="A129" s="12">
        <v>268</v>
      </c>
      <c r="B129" s="13"/>
      <c r="C129" s="13" t="s">
        <v>149</v>
      </c>
      <c r="D129" s="10"/>
      <c r="E129" s="15">
        <v>3.3764026320528772E-3</v>
      </c>
      <c r="F129" s="15"/>
      <c r="G129" s="16">
        <v>116302.0895757432</v>
      </c>
      <c r="H129" s="105"/>
    </row>
    <row r="130" spans="1:8" x14ac:dyDescent="0.25">
      <c r="A130" s="12">
        <v>270</v>
      </c>
      <c r="B130" s="2"/>
      <c r="C130" s="13" t="s">
        <v>150</v>
      </c>
      <c r="D130" s="10"/>
      <c r="E130" s="15">
        <v>0</v>
      </c>
      <c r="F130" s="15"/>
      <c r="G130" s="16">
        <v>0</v>
      </c>
      <c r="H130" s="105"/>
    </row>
    <row r="131" spans="1:8" x14ac:dyDescent="0.25">
      <c r="A131" s="12">
        <v>275</v>
      </c>
      <c r="B131" s="2"/>
      <c r="C131" s="13" t="s">
        <v>151</v>
      </c>
      <c r="D131" s="10"/>
      <c r="E131" s="15">
        <v>1.4572346003976281E-3</v>
      </c>
      <c r="F131" s="15"/>
      <c r="G131" s="16">
        <v>50195.266233776325</v>
      </c>
      <c r="H131" s="105"/>
    </row>
    <row r="132" spans="1:8" x14ac:dyDescent="0.25">
      <c r="A132" s="12">
        <v>276</v>
      </c>
      <c r="B132" s="2"/>
      <c r="C132" s="13" t="s">
        <v>152</v>
      </c>
      <c r="D132" s="10"/>
      <c r="E132" s="15">
        <v>2.0714030717071869E-3</v>
      </c>
      <c r="F132" s="15"/>
      <c r="G132" s="16">
        <v>71350.645004883423</v>
      </c>
      <c r="H132" s="105"/>
    </row>
    <row r="133" spans="1:8" x14ac:dyDescent="0.25">
      <c r="A133" s="12">
        <v>277</v>
      </c>
      <c r="B133" s="2"/>
      <c r="C133" s="13" t="s">
        <v>153</v>
      </c>
      <c r="D133" s="10"/>
      <c r="E133" s="15">
        <v>7.5659078882897536E-4</v>
      </c>
      <c r="F133" s="15"/>
      <c r="G133" s="16">
        <v>26061.195681828165</v>
      </c>
      <c r="H133" s="105"/>
    </row>
    <row r="134" spans="1:8" x14ac:dyDescent="0.25">
      <c r="A134" s="12">
        <v>278</v>
      </c>
      <c r="B134" s="2"/>
      <c r="C134" s="13" t="s">
        <v>154</v>
      </c>
      <c r="D134" s="10"/>
      <c r="E134" s="15">
        <v>1.0734376230897842E-3</v>
      </c>
      <c r="F134" s="15"/>
      <c r="G134" s="16">
        <v>36975.163272709418</v>
      </c>
      <c r="H134" s="105"/>
    </row>
    <row r="135" spans="1:8" x14ac:dyDescent="0.25">
      <c r="A135" s="12">
        <v>279</v>
      </c>
      <c r="B135" s="2"/>
      <c r="C135" s="13" t="s">
        <v>155</v>
      </c>
      <c r="D135" s="10"/>
      <c r="E135" s="15">
        <v>1.584468404268229E-3</v>
      </c>
      <c r="F135" s="15"/>
      <c r="G135" s="16">
        <v>54577.90624073075</v>
      </c>
      <c r="H135" s="105"/>
    </row>
    <row r="136" spans="1:8" x14ac:dyDescent="0.25">
      <c r="A136" s="12">
        <v>280</v>
      </c>
      <c r="B136" s="2"/>
      <c r="C136" s="13" t="s">
        <v>156</v>
      </c>
      <c r="D136" s="10"/>
      <c r="E136" s="15">
        <v>1.6708636426371014E-2</v>
      </c>
      <c r="F136" s="15"/>
      <c r="G136" s="16">
        <v>575538.38866865763</v>
      </c>
      <c r="H136" s="105"/>
    </row>
    <row r="137" spans="1:8" x14ac:dyDescent="0.25">
      <c r="A137" s="12">
        <v>282</v>
      </c>
      <c r="B137" s="2"/>
      <c r="C137" s="13" t="s">
        <v>157</v>
      </c>
      <c r="D137" s="10"/>
      <c r="E137" s="15">
        <v>2.0181223017675868E-3</v>
      </c>
      <c r="F137" s="15"/>
      <c r="G137" s="16">
        <v>69515.358887240422</v>
      </c>
      <c r="H137" s="105"/>
    </row>
    <row r="138" spans="1:8" x14ac:dyDescent="0.25">
      <c r="A138" s="12">
        <v>283</v>
      </c>
      <c r="B138" s="2"/>
      <c r="C138" s="13" t="s">
        <v>158</v>
      </c>
      <c r="D138" s="10"/>
      <c r="E138" s="15">
        <v>4.8396530675512391E-3</v>
      </c>
      <c r="F138" s="15"/>
      <c r="G138" s="16">
        <v>166704.57463647946</v>
      </c>
      <c r="H138" s="105"/>
    </row>
    <row r="139" spans="1:8" x14ac:dyDescent="0.25">
      <c r="A139" s="12">
        <v>284</v>
      </c>
      <c r="B139" s="2"/>
      <c r="C139" s="13" t="s">
        <v>159</v>
      </c>
      <c r="D139" s="10"/>
      <c r="E139" s="15">
        <v>6.3232104407306056E-4</v>
      </c>
      <c r="F139" s="15"/>
      <c r="G139" s="16">
        <v>21780.654359844382</v>
      </c>
      <c r="H139" s="105"/>
    </row>
    <row r="140" spans="1:8" x14ac:dyDescent="0.25">
      <c r="A140" s="12">
        <v>285</v>
      </c>
      <c r="B140" s="2"/>
      <c r="C140" s="13" t="s">
        <v>160</v>
      </c>
      <c r="D140" s="10"/>
      <c r="E140" s="15">
        <v>2.0324047290528886E-3</v>
      </c>
      <c r="F140" s="15"/>
      <c r="G140" s="16">
        <v>70007.325136089203</v>
      </c>
      <c r="H140" s="105"/>
    </row>
    <row r="141" spans="1:8" x14ac:dyDescent="0.25">
      <c r="A141" s="12">
        <v>286</v>
      </c>
      <c r="B141" s="2"/>
      <c r="C141" s="13" t="s">
        <v>161</v>
      </c>
      <c r="D141" s="10"/>
      <c r="E141" s="15">
        <v>2.8283206299800252E-3</v>
      </c>
      <c r="F141" s="15"/>
      <c r="G141" s="16">
        <v>97423.096444176641</v>
      </c>
      <c r="H141" s="105"/>
    </row>
    <row r="142" spans="1:8" x14ac:dyDescent="0.25">
      <c r="A142" s="12">
        <v>287</v>
      </c>
      <c r="B142" s="2"/>
      <c r="C142" s="13" t="s">
        <v>162</v>
      </c>
      <c r="D142" s="10"/>
      <c r="E142" s="15">
        <v>8.312831506757368E-4</v>
      </c>
      <c r="F142" s="15"/>
      <c r="G142" s="16">
        <v>28634.016137439583</v>
      </c>
      <c r="H142" s="105"/>
    </row>
    <row r="143" spans="1:8" x14ac:dyDescent="0.25">
      <c r="A143" s="12">
        <v>288</v>
      </c>
      <c r="B143" s="2"/>
      <c r="C143" s="13" t="s">
        <v>163</v>
      </c>
      <c r="D143" s="10"/>
      <c r="E143" s="15">
        <v>1.3702541651869585E-3</v>
      </c>
      <c r="F143" s="15"/>
      <c r="G143" s="16">
        <v>47199.176172959786</v>
      </c>
      <c r="H143" s="105"/>
    </row>
    <row r="144" spans="1:8" x14ac:dyDescent="0.25">
      <c r="A144" s="12">
        <v>290</v>
      </c>
      <c r="B144" s="2"/>
      <c r="C144" s="13" t="s">
        <v>164</v>
      </c>
      <c r="D144" s="10"/>
      <c r="E144" s="15">
        <v>3.1522734947427742E-3</v>
      </c>
      <c r="F144" s="15"/>
      <c r="G144" s="16">
        <v>108581.8352563924</v>
      </c>
      <c r="H144" s="105"/>
    </row>
    <row r="145" spans="1:8" x14ac:dyDescent="0.25">
      <c r="A145" s="12">
        <v>291</v>
      </c>
      <c r="B145" s="2"/>
      <c r="C145" s="13" t="s">
        <v>165</v>
      </c>
      <c r="D145" s="10"/>
      <c r="E145" s="15">
        <v>2.0272757018824027E-3</v>
      </c>
      <c r="F145" s="15"/>
      <c r="G145" s="16">
        <v>69830.652907559517</v>
      </c>
      <c r="H145" s="105"/>
    </row>
    <row r="146" spans="1:8" x14ac:dyDescent="0.25">
      <c r="A146" s="12">
        <v>292</v>
      </c>
      <c r="B146" s="2"/>
      <c r="C146" s="13" t="s">
        <v>166</v>
      </c>
      <c r="D146" s="10"/>
      <c r="E146" s="15">
        <v>1.5739558746081426E-3</v>
      </c>
      <c r="F146" s="15"/>
      <c r="G146" s="16">
        <v>54215.796238034876</v>
      </c>
      <c r="H146" s="105"/>
    </row>
    <row r="147" spans="1:8" x14ac:dyDescent="0.25">
      <c r="A147" s="12">
        <v>293</v>
      </c>
      <c r="B147" s="2"/>
      <c r="C147" s="13" t="s">
        <v>167</v>
      </c>
      <c r="D147" s="10"/>
      <c r="E147" s="15">
        <v>4.1088577863541698E-3</v>
      </c>
      <c r="F147" s="15"/>
      <c r="G147" s="16">
        <v>141531.91973790308</v>
      </c>
      <c r="H147" s="105"/>
    </row>
    <row r="148" spans="1:8" x14ac:dyDescent="0.25">
      <c r="A148" s="12">
        <v>294</v>
      </c>
      <c r="B148" s="2"/>
      <c r="C148" s="13" t="s">
        <v>168</v>
      </c>
      <c r="D148" s="10"/>
      <c r="E148" s="15">
        <v>1.5698553518524109E-3</v>
      </c>
      <c r="F148" s="15"/>
      <c r="G148" s="16">
        <v>54074.551423119388</v>
      </c>
      <c r="H148" s="105"/>
    </row>
    <row r="149" spans="1:8" x14ac:dyDescent="0.25">
      <c r="A149" s="12">
        <v>295</v>
      </c>
      <c r="B149" s="2"/>
      <c r="C149" s="13" t="s">
        <v>169</v>
      </c>
      <c r="D149" s="10"/>
      <c r="E149" s="15">
        <v>1.0247874364285712E-2</v>
      </c>
      <c r="F149" s="15"/>
      <c r="G149" s="16">
        <v>352993.80203108845</v>
      </c>
      <c r="H149" s="105"/>
    </row>
    <row r="150" spans="1:8" x14ac:dyDescent="0.25">
      <c r="A150" s="12">
        <v>296</v>
      </c>
      <c r="B150" s="2"/>
      <c r="C150" s="13" t="s">
        <v>170</v>
      </c>
      <c r="D150" s="10"/>
      <c r="E150" s="15">
        <v>1.4017021094525298E-3</v>
      </c>
      <c r="F150" s="15"/>
      <c r="G150" s="16">
        <v>48282.418318380012</v>
      </c>
      <c r="H150" s="105"/>
    </row>
    <row r="151" spans="1:8" x14ac:dyDescent="0.25">
      <c r="A151" s="12">
        <v>297</v>
      </c>
      <c r="B151" s="2"/>
      <c r="C151" s="13" t="s">
        <v>171</v>
      </c>
      <c r="D151" s="10"/>
      <c r="E151" s="15">
        <v>2.4163038820570436E-3</v>
      </c>
      <c r="F151" s="15"/>
      <c r="G151" s="16">
        <v>83230.947596540471</v>
      </c>
      <c r="H151" s="105"/>
    </row>
    <row r="152" spans="1:8" x14ac:dyDescent="0.25">
      <c r="A152" s="12">
        <v>298</v>
      </c>
      <c r="B152" s="2"/>
      <c r="C152" s="13" t="s">
        <v>172</v>
      </c>
      <c r="D152" s="10"/>
      <c r="E152" s="15">
        <v>2.6695424896775221E-3</v>
      </c>
      <c r="F152" s="15"/>
      <c r="G152" s="16">
        <v>91953.894009363939</v>
      </c>
      <c r="H152" s="105"/>
    </row>
    <row r="153" spans="1:8" x14ac:dyDescent="0.25">
      <c r="A153" s="12">
        <v>299</v>
      </c>
      <c r="B153" s="2"/>
      <c r="C153" s="13" t="s">
        <v>173</v>
      </c>
      <c r="D153" s="10"/>
      <c r="E153" s="15">
        <v>1.4266117730758524E-3</v>
      </c>
      <c r="F153" s="15"/>
      <c r="G153" s="16">
        <v>49140.445706025981</v>
      </c>
      <c r="H153" s="105"/>
    </row>
    <row r="154" spans="1:8" x14ac:dyDescent="0.25">
      <c r="A154" s="12">
        <v>301</v>
      </c>
      <c r="B154" s="2"/>
      <c r="C154" s="13" t="s">
        <v>174</v>
      </c>
      <c r="D154" s="10"/>
      <c r="E154" s="15">
        <v>4.9934554442277231E-3</v>
      </c>
      <c r="F154" s="15"/>
      <c r="G154" s="16">
        <v>172002.38409183902</v>
      </c>
      <c r="H154" s="105"/>
    </row>
    <row r="155" spans="1:8" x14ac:dyDescent="0.25">
      <c r="A155" s="12">
        <v>305</v>
      </c>
      <c r="B155" s="2"/>
      <c r="C155" s="13" t="s">
        <v>175</v>
      </c>
      <c r="D155" s="10"/>
      <c r="E155" s="15">
        <v>0</v>
      </c>
      <c r="F155" s="15"/>
      <c r="G155" s="16">
        <v>0</v>
      </c>
      <c r="H155" s="105"/>
    </row>
    <row r="156" spans="1:8" x14ac:dyDescent="0.25">
      <c r="A156" s="12">
        <v>310</v>
      </c>
      <c r="B156" s="2"/>
      <c r="C156" s="13" t="s">
        <v>176</v>
      </c>
      <c r="D156" s="10"/>
      <c r="E156" s="15">
        <v>1.187523535472802E-3</v>
      </c>
      <c r="F156" s="15"/>
      <c r="G156" s="16">
        <v>40904.916755111131</v>
      </c>
      <c r="H156" s="105"/>
    </row>
    <row r="157" spans="1:8" x14ac:dyDescent="0.25">
      <c r="A157" s="12">
        <v>311</v>
      </c>
      <c r="B157" s="2"/>
      <c r="C157" s="13" t="s">
        <v>177</v>
      </c>
      <c r="D157" s="10"/>
      <c r="E157" s="15">
        <v>0</v>
      </c>
      <c r="F157" s="15"/>
      <c r="G157" s="16">
        <v>0</v>
      </c>
      <c r="H157" s="105"/>
    </row>
    <row r="158" spans="1:8" x14ac:dyDescent="0.25">
      <c r="A158" s="12">
        <v>319</v>
      </c>
      <c r="B158" s="2"/>
      <c r="C158" s="13" t="s">
        <v>178</v>
      </c>
      <c r="D158" s="10"/>
      <c r="E158" s="15">
        <v>0</v>
      </c>
      <c r="F158" s="15"/>
      <c r="G158" s="16">
        <v>0</v>
      </c>
      <c r="H158" s="105"/>
    </row>
    <row r="159" spans="1:8" x14ac:dyDescent="0.25">
      <c r="A159" s="12">
        <v>320</v>
      </c>
      <c r="B159" s="2"/>
      <c r="C159" s="13" t="s">
        <v>179</v>
      </c>
      <c r="D159" s="10"/>
      <c r="E159" s="15">
        <v>7.3282530022000488E-4</v>
      </c>
      <c r="F159" s="15"/>
      <c r="G159" s="16">
        <v>25242.580046722091</v>
      </c>
      <c r="H159" s="105"/>
    </row>
    <row r="160" spans="1:8" x14ac:dyDescent="0.25">
      <c r="A160" s="12">
        <v>325</v>
      </c>
      <c r="B160" s="2"/>
      <c r="C160" s="13" t="s">
        <v>180</v>
      </c>
      <c r="D160" s="10"/>
      <c r="E160" s="15">
        <v>0</v>
      </c>
      <c r="F160" s="15"/>
      <c r="G160" s="16">
        <v>0</v>
      </c>
      <c r="H160" s="105"/>
    </row>
    <row r="161" spans="1:8" x14ac:dyDescent="0.25">
      <c r="A161" s="12">
        <v>326</v>
      </c>
      <c r="B161" s="2"/>
      <c r="C161" s="13" t="s">
        <v>181</v>
      </c>
      <c r="D161" s="10"/>
      <c r="E161" s="15">
        <v>0</v>
      </c>
      <c r="F161" s="15"/>
      <c r="G161" s="16">
        <v>0</v>
      </c>
      <c r="H161" s="105"/>
    </row>
    <row r="162" spans="1:8" x14ac:dyDescent="0.25">
      <c r="A162" s="12">
        <v>330</v>
      </c>
      <c r="B162" s="2"/>
      <c r="C162" s="13" t="s">
        <v>182</v>
      </c>
      <c r="D162" s="10"/>
      <c r="E162" s="15">
        <v>1.2330485917093896E-5</v>
      </c>
      <c r="F162" s="15"/>
      <c r="G162" s="16">
        <v>424.73052947787056</v>
      </c>
      <c r="H162" s="105"/>
    </row>
    <row r="163" spans="1:8" x14ac:dyDescent="0.25">
      <c r="A163" s="12">
        <v>350</v>
      </c>
      <c r="B163" s="2"/>
      <c r="C163" s="13" t="s">
        <v>183</v>
      </c>
      <c r="D163" s="10"/>
      <c r="E163" s="15">
        <v>3.1394446613257479E-4</v>
      </c>
      <c r="F163" s="15"/>
      <c r="G163" s="16">
        <v>10813.993886670971</v>
      </c>
      <c r="H163" s="105"/>
    </row>
    <row r="164" spans="1:8" x14ac:dyDescent="0.25">
      <c r="A164" s="12">
        <v>360</v>
      </c>
      <c r="B164" s="2"/>
      <c r="C164" s="13" t="s">
        <v>184</v>
      </c>
      <c r="D164" s="10"/>
      <c r="E164" s="15">
        <v>2.2229865007147257E-4</v>
      </c>
      <c r="F164" s="15"/>
      <c r="G164" s="16">
        <v>7657.2021558518627</v>
      </c>
      <c r="H164" s="105"/>
    </row>
    <row r="165" spans="1:8" x14ac:dyDescent="0.25">
      <c r="A165" s="12">
        <v>400</v>
      </c>
      <c r="B165" s="2"/>
      <c r="C165" s="13" t="s">
        <v>185</v>
      </c>
      <c r="D165" s="10"/>
      <c r="E165" s="15">
        <v>3.1417098772345318E-5</v>
      </c>
      <c r="F165" s="15"/>
      <c r="G165" s="16">
        <v>1082.1796550400434</v>
      </c>
      <c r="H165" s="105"/>
    </row>
    <row r="166" spans="1:8" x14ac:dyDescent="0.25">
      <c r="A166" s="12">
        <v>402</v>
      </c>
      <c r="B166" s="2"/>
      <c r="C166" s="13" t="s">
        <v>186</v>
      </c>
      <c r="D166" s="10"/>
      <c r="E166" s="15">
        <v>1.7410266329801235E-3</v>
      </c>
      <c r="F166" s="15"/>
      <c r="G166" s="16">
        <v>59970.642570994722</v>
      </c>
      <c r="H166" s="105"/>
    </row>
    <row r="167" spans="1:8" x14ac:dyDescent="0.25">
      <c r="A167" s="12">
        <v>403</v>
      </c>
      <c r="B167" s="2"/>
      <c r="C167" s="13" t="s">
        <v>187</v>
      </c>
      <c r="D167" s="10"/>
      <c r="E167" s="15">
        <v>5.3011845434752583E-3</v>
      </c>
      <c r="F167" s="15"/>
      <c r="G167" s="16">
        <v>182602.28616690324</v>
      </c>
      <c r="H167" s="105"/>
    </row>
    <row r="168" spans="1:8" x14ac:dyDescent="0.25">
      <c r="A168" s="12">
        <v>405</v>
      </c>
      <c r="B168" s="2"/>
      <c r="C168" s="13" t="s">
        <v>188</v>
      </c>
      <c r="D168" s="10"/>
      <c r="E168" s="15">
        <v>2.1161936196363305E-5</v>
      </c>
      <c r="F168" s="15"/>
      <c r="G168" s="16">
        <v>728.9348064538126</v>
      </c>
      <c r="H168" s="105"/>
    </row>
    <row r="169" spans="1:8" x14ac:dyDescent="0.25">
      <c r="A169" s="12">
        <v>407</v>
      </c>
      <c r="B169" s="2"/>
      <c r="C169" s="13" t="s">
        <v>189</v>
      </c>
      <c r="D169" s="10"/>
      <c r="E169" s="15">
        <v>3.9171848553694631E-5</v>
      </c>
      <c r="F169" s="15"/>
      <c r="G169" s="16">
        <v>1349.2963771827474</v>
      </c>
      <c r="H169" s="105"/>
    </row>
    <row r="170" spans="1:8" x14ac:dyDescent="0.25">
      <c r="A170" s="12">
        <v>408</v>
      </c>
      <c r="B170" s="2"/>
      <c r="C170" s="13" t="s">
        <v>190</v>
      </c>
      <c r="D170" s="10"/>
      <c r="E170" s="15">
        <v>0</v>
      </c>
      <c r="F170" s="15"/>
      <c r="G170" s="16">
        <v>0</v>
      </c>
      <c r="H170" s="105"/>
    </row>
    <row r="171" spans="1:8" x14ac:dyDescent="0.25">
      <c r="A171" s="12">
        <v>409</v>
      </c>
      <c r="B171" s="2"/>
      <c r="C171" s="13" t="s">
        <v>191</v>
      </c>
      <c r="D171" s="10"/>
      <c r="E171" s="15">
        <v>2.2933614574315105E-3</v>
      </c>
      <c r="F171" s="15"/>
      <c r="G171" s="16">
        <v>78996.126563728918</v>
      </c>
      <c r="H171" s="105"/>
    </row>
    <row r="172" spans="1:8" x14ac:dyDescent="0.25">
      <c r="A172" s="12">
        <v>411</v>
      </c>
      <c r="B172" s="2"/>
      <c r="C172" s="13" t="s">
        <v>192</v>
      </c>
      <c r="D172" s="10"/>
      <c r="E172" s="15">
        <v>2.8991823671367829E-3</v>
      </c>
      <c r="F172" s="15"/>
      <c r="G172" s="16">
        <v>99863.968875699182</v>
      </c>
      <c r="H172" s="105"/>
    </row>
    <row r="173" spans="1:8" x14ac:dyDescent="0.25">
      <c r="A173" s="12">
        <v>413</v>
      </c>
      <c r="B173" s="2"/>
      <c r="C173" s="13" t="s">
        <v>193</v>
      </c>
      <c r="D173" s="10"/>
      <c r="E173" s="15">
        <v>9.4945319914620992E-5</v>
      </c>
      <c r="F173" s="15"/>
      <c r="G173" s="16">
        <v>3270.444998674232</v>
      </c>
      <c r="H173" s="105"/>
    </row>
    <row r="174" spans="1:8" x14ac:dyDescent="0.25">
      <c r="A174" s="12">
        <v>417</v>
      </c>
      <c r="B174" s="2"/>
      <c r="C174" s="13" t="s">
        <v>194</v>
      </c>
      <c r="D174" s="10"/>
      <c r="E174" s="15">
        <v>4.1867937445979781E-5</v>
      </c>
      <c r="F174" s="15"/>
      <c r="G174" s="16">
        <v>1442.1646769755557</v>
      </c>
      <c r="H174" s="105"/>
    </row>
    <row r="175" spans="1:8" x14ac:dyDescent="0.25">
      <c r="A175" s="12">
        <v>423</v>
      </c>
      <c r="B175" s="2"/>
      <c r="C175" s="13" t="s">
        <v>195</v>
      </c>
      <c r="D175" s="10"/>
      <c r="E175" s="15">
        <v>3.6544390883837334E-4</v>
      </c>
      <c r="F175" s="15"/>
      <c r="G175" s="16">
        <v>12587.921184858445</v>
      </c>
      <c r="H175" s="105"/>
    </row>
    <row r="176" spans="1:8" x14ac:dyDescent="0.25">
      <c r="A176" s="12">
        <v>425</v>
      </c>
      <c r="B176" s="2"/>
      <c r="C176" s="13" t="s">
        <v>196</v>
      </c>
      <c r="D176" s="10"/>
      <c r="E176" s="15">
        <v>1.2455545113692064E-3</v>
      </c>
      <c r="F176" s="15"/>
      <c r="G176" s="16">
        <v>42903.826391302217</v>
      </c>
      <c r="H176" s="105"/>
    </row>
    <row r="177" spans="1:8" x14ac:dyDescent="0.25">
      <c r="A177" s="12">
        <v>440</v>
      </c>
      <c r="B177" s="2"/>
      <c r="C177" s="13" t="s">
        <v>197</v>
      </c>
      <c r="D177" s="10"/>
      <c r="E177" s="15">
        <v>9.0123754837081807E-3</v>
      </c>
      <c r="F177" s="15"/>
      <c r="G177" s="16">
        <v>310436.34750372561</v>
      </c>
      <c r="H177" s="105"/>
    </row>
    <row r="178" spans="1:8" x14ac:dyDescent="0.25">
      <c r="A178" s="12">
        <v>450</v>
      </c>
      <c r="B178" s="2"/>
      <c r="C178" s="13" t="s">
        <v>198</v>
      </c>
      <c r="D178" s="10"/>
      <c r="E178" s="15">
        <v>0</v>
      </c>
      <c r="F178" s="15"/>
      <c r="G178" s="16">
        <v>0</v>
      </c>
      <c r="H178" s="105"/>
    </row>
    <row r="179" spans="1:8" x14ac:dyDescent="0.25">
      <c r="A179" s="12">
        <v>451</v>
      </c>
      <c r="B179" s="2"/>
      <c r="C179" s="13" t="s">
        <v>199</v>
      </c>
      <c r="D179" s="10"/>
      <c r="E179" s="15">
        <v>0</v>
      </c>
      <c r="F179" s="15"/>
      <c r="G179" s="16">
        <v>0</v>
      </c>
      <c r="H179" s="105"/>
    </row>
    <row r="180" spans="1:8" x14ac:dyDescent="0.25">
      <c r="A180" s="12">
        <v>452</v>
      </c>
      <c r="B180" s="2"/>
      <c r="C180" s="13" t="s">
        <v>200</v>
      </c>
      <c r="D180" s="10"/>
      <c r="E180" s="15">
        <v>0</v>
      </c>
      <c r="F180" s="15"/>
      <c r="G180" s="16">
        <v>0</v>
      </c>
      <c r="H180" s="105"/>
    </row>
    <row r="181" spans="1:8" x14ac:dyDescent="0.25">
      <c r="A181" s="12">
        <v>453</v>
      </c>
      <c r="B181" s="2"/>
      <c r="C181" s="13" t="s">
        <v>201</v>
      </c>
      <c r="D181" s="10"/>
      <c r="E181" s="15">
        <v>0</v>
      </c>
      <c r="F181" s="15"/>
      <c r="G181" s="16">
        <v>0</v>
      </c>
      <c r="H181" s="105"/>
    </row>
    <row r="182" spans="1:8" x14ac:dyDescent="0.25">
      <c r="A182" s="12">
        <v>454</v>
      </c>
      <c r="B182" s="2"/>
      <c r="C182" s="13" t="s">
        <v>202</v>
      </c>
      <c r="D182" s="10"/>
      <c r="E182" s="15">
        <v>2.4741941253906044E-5</v>
      </c>
      <c r="F182" s="15"/>
      <c r="G182" s="16">
        <v>852.25009620371964</v>
      </c>
      <c r="H182" s="105"/>
    </row>
    <row r="183" spans="1:8" x14ac:dyDescent="0.25">
      <c r="A183" s="12">
        <v>501</v>
      </c>
      <c r="B183" s="2"/>
      <c r="C183" s="13" t="s">
        <v>203</v>
      </c>
      <c r="D183" s="10"/>
      <c r="E183" s="15">
        <v>8.9977648410965214E-2</v>
      </c>
      <c r="F183" s="15"/>
      <c r="G183" s="16">
        <v>3099330.756931752</v>
      </c>
      <c r="H183" s="105"/>
    </row>
    <row r="184" spans="1:8" x14ac:dyDescent="0.25">
      <c r="A184" s="12">
        <v>502</v>
      </c>
      <c r="B184" s="2"/>
      <c r="C184" s="13" t="s">
        <v>204</v>
      </c>
      <c r="D184" s="10"/>
      <c r="E184" s="15">
        <v>0</v>
      </c>
      <c r="F184" s="15"/>
      <c r="G184" s="16">
        <v>0</v>
      </c>
      <c r="H184" s="105"/>
    </row>
    <row r="185" spans="1:8" x14ac:dyDescent="0.25">
      <c r="A185" s="12">
        <v>505</v>
      </c>
      <c r="B185" s="2"/>
      <c r="C185" s="13" t="s">
        <v>205</v>
      </c>
      <c r="D185" s="10"/>
      <c r="E185" s="15">
        <v>6.1156588281861509E-4</v>
      </c>
      <c r="F185" s="15"/>
      <c r="G185" s="16">
        <v>21065.731145279224</v>
      </c>
      <c r="H185" s="105"/>
    </row>
    <row r="186" spans="1:8" x14ac:dyDescent="0.25">
      <c r="A186" s="12">
        <v>506</v>
      </c>
      <c r="B186" s="2"/>
      <c r="C186" s="13" t="s">
        <v>206</v>
      </c>
      <c r="D186" s="10"/>
      <c r="E186" s="15">
        <v>2.642465930155073E-4</v>
      </c>
      <c r="F186" s="15"/>
      <c r="G186" s="16">
        <v>9102.1226672510165</v>
      </c>
      <c r="H186" s="105"/>
    </row>
    <row r="187" spans="1:8" x14ac:dyDescent="0.25">
      <c r="A187" s="12">
        <v>507</v>
      </c>
      <c r="B187" s="2"/>
      <c r="C187" s="13" t="s">
        <v>207</v>
      </c>
      <c r="D187" s="10"/>
      <c r="E187" s="15">
        <v>0</v>
      </c>
      <c r="F187" s="15"/>
      <c r="G187" s="16">
        <v>0</v>
      </c>
      <c r="H187" s="105"/>
    </row>
    <row r="188" spans="1:8" x14ac:dyDescent="0.25">
      <c r="A188" s="12">
        <v>601</v>
      </c>
      <c r="B188" s="2"/>
      <c r="C188" s="13" t="s">
        <v>208</v>
      </c>
      <c r="D188" s="10"/>
      <c r="E188" s="15">
        <v>3.3981418609333985E-2</v>
      </c>
      <c r="F188" s="15"/>
      <c r="G188" s="16">
        <v>1170509.0955371861</v>
      </c>
      <c r="H188" s="105"/>
    </row>
    <row r="189" spans="1:8" x14ac:dyDescent="0.25">
      <c r="A189" s="12">
        <v>602</v>
      </c>
      <c r="B189" s="2"/>
      <c r="C189" s="13" t="s">
        <v>209</v>
      </c>
      <c r="D189" s="10"/>
      <c r="E189" s="15">
        <v>4.4142975716513384E-3</v>
      </c>
      <c r="F189" s="15"/>
      <c r="G189" s="16">
        <v>152052.96510506319</v>
      </c>
      <c r="H189" s="105"/>
    </row>
    <row r="190" spans="1:8" x14ac:dyDescent="0.25">
      <c r="A190" s="12">
        <v>606</v>
      </c>
      <c r="B190" s="2"/>
      <c r="C190" s="13" t="s">
        <v>210</v>
      </c>
      <c r="D190" s="10"/>
      <c r="E190" s="15">
        <v>8.5918193537699132E-5</v>
      </c>
      <c r="F190" s="15"/>
      <c r="G190" s="16">
        <v>2959.5005483490081</v>
      </c>
      <c r="H190" s="105"/>
    </row>
    <row r="191" spans="1:8" x14ac:dyDescent="0.25">
      <c r="A191" s="12">
        <v>701</v>
      </c>
      <c r="B191" s="2"/>
      <c r="C191" s="13" t="s">
        <v>211</v>
      </c>
      <c r="D191" s="10"/>
      <c r="E191" s="15">
        <v>3.6576123184993586E-3</v>
      </c>
      <c r="F191" s="15"/>
      <c r="G191" s="16">
        <v>125988.51554644572</v>
      </c>
      <c r="H191" s="105"/>
    </row>
    <row r="192" spans="1:8" x14ac:dyDescent="0.25">
      <c r="A192" s="12">
        <v>702</v>
      </c>
      <c r="B192" s="2"/>
      <c r="C192" s="13" t="s">
        <v>212</v>
      </c>
      <c r="D192" s="10"/>
      <c r="E192" s="15">
        <v>2.5466713952550738E-3</v>
      </c>
      <c r="F192" s="15"/>
      <c r="G192" s="16">
        <v>87721.529985556539</v>
      </c>
      <c r="H192" s="105"/>
    </row>
    <row r="193" spans="1:8" x14ac:dyDescent="0.25">
      <c r="A193" s="12">
        <v>703</v>
      </c>
      <c r="B193" s="2"/>
      <c r="C193" s="13" t="s">
        <v>213</v>
      </c>
      <c r="D193" s="10"/>
      <c r="E193" s="15">
        <v>7.6775676098462141E-3</v>
      </c>
      <c r="F193" s="15"/>
      <c r="G193" s="16">
        <v>264458.13879171718</v>
      </c>
      <c r="H193" s="105"/>
    </row>
    <row r="194" spans="1:8" x14ac:dyDescent="0.25">
      <c r="A194" s="12">
        <v>704</v>
      </c>
      <c r="B194" s="2"/>
      <c r="C194" s="13" t="s">
        <v>214</v>
      </c>
      <c r="D194" s="10"/>
      <c r="E194" s="15">
        <v>6.8162640828882716E-3</v>
      </c>
      <c r="F194" s="15"/>
      <c r="G194" s="16">
        <v>234790.05389176519</v>
      </c>
      <c r="H194" s="105"/>
    </row>
    <row r="195" spans="1:8" x14ac:dyDescent="0.25">
      <c r="A195" s="12">
        <v>705</v>
      </c>
      <c r="B195" s="2"/>
      <c r="C195" s="13" t="s">
        <v>215</v>
      </c>
      <c r="D195" s="10"/>
      <c r="E195" s="15">
        <v>5.3501614031881686E-3</v>
      </c>
      <c r="F195" s="15"/>
      <c r="G195" s="16">
        <v>184289.32167368647</v>
      </c>
      <c r="H195" s="105"/>
    </row>
    <row r="196" spans="1:8" x14ac:dyDescent="0.25">
      <c r="A196" s="12">
        <v>706</v>
      </c>
      <c r="B196" s="2"/>
      <c r="C196" s="13" t="s">
        <v>216</v>
      </c>
      <c r="D196" s="10"/>
      <c r="E196" s="15">
        <v>6.8754951412555E-3</v>
      </c>
      <c r="F196" s="15"/>
      <c r="G196" s="16">
        <v>236830.30104431024</v>
      </c>
      <c r="H196" s="105"/>
    </row>
    <row r="197" spans="1:8" x14ac:dyDescent="0.25">
      <c r="A197" s="12">
        <v>707</v>
      </c>
      <c r="B197" s="2"/>
      <c r="C197" s="13" t="s">
        <v>217</v>
      </c>
      <c r="D197" s="10"/>
      <c r="E197" s="15">
        <v>6.7293501582723703E-3</v>
      </c>
      <c r="F197" s="15"/>
      <c r="G197" s="16">
        <v>231796.2548258309</v>
      </c>
      <c r="H197" s="105"/>
    </row>
    <row r="198" spans="1:8" x14ac:dyDescent="0.25">
      <c r="A198" s="12">
        <v>708</v>
      </c>
      <c r="B198" s="2"/>
      <c r="C198" s="13" t="s">
        <v>218</v>
      </c>
      <c r="D198" s="10"/>
      <c r="E198" s="15">
        <v>1.1391346679745129E-3</v>
      </c>
      <c r="F198" s="15"/>
      <c r="G198" s="16">
        <v>39238.134971200168</v>
      </c>
      <c r="H198" s="105"/>
    </row>
    <row r="199" spans="1:8" x14ac:dyDescent="0.25">
      <c r="A199" s="12">
        <v>709</v>
      </c>
      <c r="B199" s="2"/>
      <c r="C199" s="13" t="s">
        <v>219</v>
      </c>
      <c r="D199" s="10"/>
      <c r="E199" s="15">
        <v>0</v>
      </c>
      <c r="F199" s="15"/>
      <c r="G199" s="16">
        <v>0</v>
      </c>
      <c r="H199" s="105"/>
    </row>
    <row r="200" spans="1:8" x14ac:dyDescent="0.25">
      <c r="A200" s="12">
        <v>711</v>
      </c>
      <c r="B200" s="2"/>
      <c r="C200" s="13" t="s">
        <v>220</v>
      </c>
      <c r="D200" s="10"/>
      <c r="E200" s="15">
        <v>2.0030697010732985E-3</v>
      </c>
      <c r="F200" s="15"/>
      <c r="G200" s="16">
        <v>68996.86358171147</v>
      </c>
      <c r="H200" s="105"/>
    </row>
    <row r="201" spans="1:8" x14ac:dyDescent="0.25">
      <c r="A201" s="12">
        <v>716</v>
      </c>
      <c r="B201" s="2"/>
      <c r="C201" s="13" t="s">
        <v>221</v>
      </c>
      <c r="D201" s="10"/>
      <c r="E201" s="15">
        <v>2.7562935115323229E-3</v>
      </c>
      <c r="F201" s="15"/>
      <c r="G201" s="16">
        <v>94942.081797977851</v>
      </c>
      <c r="H201" s="105"/>
    </row>
    <row r="202" spans="1:8" x14ac:dyDescent="0.25">
      <c r="A202" s="12">
        <v>717</v>
      </c>
      <c r="B202" s="2"/>
      <c r="C202" s="13" t="s">
        <v>222</v>
      </c>
      <c r="D202" s="10"/>
      <c r="E202" s="15">
        <v>0</v>
      </c>
      <c r="F202" s="15"/>
      <c r="G202" s="16">
        <v>0</v>
      </c>
      <c r="H202" s="105"/>
    </row>
    <row r="203" spans="1:8" x14ac:dyDescent="0.25">
      <c r="A203" s="12">
        <v>718</v>
      </c>
      <c r="B203" s="2"/>
      <c r="C203" s="13" t="s">
        <v>223</v>
      </c>
      <c r="D203" s="10"/>
      <c r="E203" s="15">
        <v>2.967126313418693E-3</v>
      </c>
      <c r="F203" s="15"/>
      <c r="G203" s="16">
        <v>102204.33635782133</v>
      </c>
      <c r="H203" s="105"/>
    </row>
    <row r="204" spans="1:8" x14ac:dyDescent="0.25">
      <c r="A204" s="12">
        <v>719</v>
      </c>
      <c r="B204" s="2"/>
      <c r="C204" s="13" t="s">
        <v>224</v>
      </c>
      <c r="D204" s="10"/>
      <c r="E204" s="15">
        <v>0</v>
      </c>
      <c r="F204" s="15"/>
      <c r="G204" s="16">
        <v>0</v>
      </c>
      <c r="H204" s="105"/>
    </row>
    <row r="205" spans="1:8" x14ac:dyDescent="0.25">
      <c r="A205" s="12">
        <v>720</v>
      </c>
      <c r="B205" s="2"/>
      <c r="C205" s="13" t="s">
        <v>225</v>
      </c>
      <c r="D205" s="10"/>
      <c r="E205" s="15">
        <v>4.2943895724219128E-3</v>
      </c>
      <c r="F205" s="15"/>
      <c r="G205" s="16">
        <v>147922.66656340208</v>
      </c>
      <c r="H205" s="105"/>
    </row>
    <row r="206" spans="1:8" x14ac:dyDescent="0.25">
      <c r="A206" s="12">
        <v>721</v>
      </c>
      <c r="B206" s="2"/>
      <c r="C206" s="13" t="s">
        <v>226</v>
      </c>
      <c r="D206" s="10"/>
      <c r="E206" s="15">
        <v>0</v>
      </c>
      <c r="F206" s="15"/>
      <c r="G206" s="16">
        <v>0</v>
      </c>
      <c r="H206" s="105"/>
    </row>
    <row r="207" spans="1:8" x14ac:dyDescent="0.25">
      <c r="A207" s="12">
        <v>722</v>
      </c>
      <c r="B207" s="2"/>
      <c r="C207" s="13" t="s">
        <v>227</v>
      </c>
      <c r="D207" s="10"/>
      <c r="E207" s="15">
        <v>0</v>
      </c>
      <c r="F207" s="15"/>
      <c r="G207" s="16">
        <v>0</v>
      </c>
      <c r="H207" s="105"/>
    </row>
    <row r="208" spans="1:8" x14ac:dyDescent="0.25">
      <c r="A208" s="12">
        <v>723</v>
      </c>
      <c r="B208" s="2"/>
      <c r="C208" s="13" t="s">
        <v>228</v>
      </c>
      <c r="D208" s="10"/>
      <c r="E208" s="15">
        <v>2.9971997053923807E-3</v>
      </c>
      <c r="F208" s="15"/>
      <c r="G208" s="16">
        <v>103240.23127567468</v>
      </c>
      <c r="H208" s="105"/>
    </row>
    <row r="209" spans="1:8" x14ac:dyDescent="0.25">
      <c r="A209" s="12">
        <v>724</v>
      </c>
      <c r="B209" s="2"/>
      <c r="C209" s="13" t="s">
        <v>229</v>
      </c>
      <c r="D209" s="10"/>
      <c r="E209" s="15">
        <v>2.529650466524301E-3</v>
      </c>
      <c r="F209" s="15"/>
      <c r="G209" s="16">
        <v>87135.234512642201</v>
      </c>
      <c r="H209" s="105"/>
    </row>
    <row r="210" spans="1:8" x14ac:dyDescent="0.25">
      <c r="A210" s="12">
        <v>725</v>
      </c>
      <c r="B210" s="2"/>
      <c r="C210" s="13" t="s">
        <v>230</v>
      </c>
      <c r="D210" s="10"/>
      <c r="E210" s="15">
        <v>7.3210910642416375E-4</v>
      </c>
      <c r="F210" s="15"/>
      <c r="G210" s="16">
        <v>25217.910348207239</v>
      </c>
      <c r="H210" s="105"/>
    </row>
    <row r="211" spans="1:8" x14ac:dyDescent="0.25">
      <c r="A211" s="12">
        <v>726</v>
      </c>
      <c r="B211" s="2"/>
      <c r="C211" s="13" t="s">
        <v>231</v>
      </c>
      <c r="D211" s="10"/>
      <c r="E211" s="15">
        <v>0</v>
      </c>
      <c r="F211" s="15"/>
      <c r="G211" s="16">
        <v>0</v>
      </c>
      <c r="H211" s="105"/>
    </row>
    <row r="212" spans="1:8" x14ac:dyDescent="0.25">
      <c r="A212" s="12">
        <v>728</v>
      </c>
      <c r="B212" s="2"/>
      <c r="C212" s="13" t="s">
        <v>232</v>
      </c>
      <c r="D212" s="10"/>
      <c r="E212" s="15">
        <v>3.0173533795289191E-3</v>
      </c>
      <c r="F212" s="15"/>
      <c r="G212" s="16">
        <v>103934.4359278263</v>
      </c>
      <c r="H212" s="105"/>
    </row>
    <row r="213" spans="1:8" x14ac:dyDescent="0.25">
      <c r="A213" s="12">
        <v>729</v>
      </c>
      <c r="B213" s="2"/>
      <c r="C213" s="13" t="s">
        <v>233</v>
      </c>
      <c r="D213" s="10"/>
      <c r="E213" s="15">
        <v>3.5269170719358024E-3</v>
      </c>
      <c r="F213" s="15"/>
      <c r="G213" s="16">
        <v>121486.64419714021</v>
      </c>
      <c r="H213" s="105"/>
    </row>
    <row r="214" spans="1:8" x14ac:dyDescent="0.25">
      <c r="A214" s="12">
        <v>730</v>
      </c>
      <c r="B214" s="2"/>
      <c r="C214" s="13" t="s">
        <v>234</v>
      </c>
      <c r="D214" s="10"/>
      <c r="E214" s="15">
        <v>0</v>
      </c>
      <c r="F214" s="15"/>
      <c r="G214" s="16">
        <v>0</v>
      </c>
      <c r="H214" s="105"/>
    </row>
    <row r="215" spans="1:8" x14ac:dyDescent="0.25">
      <c r="A215" s="12">
        <v>731</v>
      </c>
      <c r="B215" s="2"/>
      <c r="C215" s="13" t="s">
        <v>235</v>
      </c>
      <c r="D215" s="10"/>
      <c r="E215" s="15">
        <v>0</v>
      </c>
      <c r="F215" s="15"/>
      <c r="G215" s="16">
        <v>0</v>
      </c>
      <c r="H215" s="105"/>
    </row>
    <row r="216" spans="1:8" x14ac:dyDescent="0.25">
      <c r="A216" s="12">
        <v>733</v>
      </c>
      <c r="B216" s="2"/>
      <c r="C216" s="13" t="s">
        <v>236</v>
      </c>
      <c r="D216" s="10"/>
      <c r="E216" s="15">
        <v>3.5854965192586314E-3</v>
      </c>
      <c r="F216" s="15"/>
      <c r="G216" s="16">
        <v>123504.44624040391</v>
      </c>
      <c r="H216" s="105"/>
    </row>
    <row r="217" spans="1:8" x14ac:dyDescent="0.25">
      <c r="A217" s="12">
        <v>734</v>
      </c>
      <c r="B217" s="2"/>
      <c r="C217" s="13" t="s">
        <v>237</v>
      </c>
      <c r="D217" s="10"/>
      <c r="E217" s="15">
        <v>3.2872215636848652E-3</v>
      </c>
      <c r="F217" s="15"/>
      <c r="G217" s="16">
        <v>113230.19746686553</v>
      </c>
      <c r="H217" s="105"/>
    </row>
    <row r="218" spans="1:8" x14ac:dyDescent="0.25">
      <c r="A218" s="12">
        <v>735</v>
      </c>
      <c r="B218" s="2"/>
      <c r="C218" s="13" t="s">
        <v>238</v>
      </c>
      <c r="D218" s="10"/>
      <c r="E218" s="15">
        <v>5.3827140016798961E-3</v>
      </c>
      <c r="F218" s="15"/>
      <c r="G218" s="16">
        <v>185410.61425584697</v>
      </c>
      <c r="H218" s="105"/>
    </row>
    <row r="219" spans="1:8" x14ac:dyDescent="0.25">
      <c r="A219" s="12">
        <v>736</v>
      </c>
      <c r="B219" s="2"/>
      <c r="C219" s="13" t="s">
        <v>239</v>
      </c>
      <c r="D219" s="10"/>
      <c r="E219" s="15">
        <v>0</v>
      </c>
      <c r="F219" s="15"/>
      <c r="G219" s="16">
        <v>0</v>
      </c>
      <c r="H219" s="105"/>
    </row>
    <row r="220" spans="1:8" x14ac:dyDescent="0.25">
      <c r="A220" s="12">
        <v>737</v>
      </c>
      <c r="B220" s="2"/>
      <c r="C220" s="13" t="s">
        <v>240</v>
      </c>
      <c r="D220" s="10"/>
      <c r="E220" s="15">
        <v>2.7615131473391606E-3</v>
      </c>
      <c r="F220" s="15"/>
      <c r="G220" s="16">
        <v>95121.875091999333</v>
      </c>
      <c r="H220" s="105"/>
    </row>
    <row r="221" spans="1:8" x14ac:dyDescent="0.25">
      <c r="A221" s="12">
        <v>738</v>
      </c>
      <c r="B221" s="2"/>
      <c r="C221" s="13" t="s">
        <v>241</v>
      </c>
      <c r="D221" s="10"/>
      <c r="E221" s="15">
        <v>3.3254381658702169E-3</v>
      </c>
      <c r="F221" s="15"/>
      <c r="G221" s="16">
        <v>114546.589845087</v>
      </c>
      <c r="H221" s="105"/>
    </row>
    <row r="222" spans="1:8" x14ac:dyDescent="0.25">
      <c r="A222" s="12">
        <v>739</v>
      </c>
      <c r="B222" s="2"/>
      <c r="C222" s="13" t="s">
        <v>242</v>
      </c>
      <c r="D222" s="10"/>
      <c r="E222" s="15">
        <v>1.8656086883549518E-3</v>
      </c>
      <c r="F222" s="15"/>
      <c r="G222" s="16">
        <v>64261.941608077854</v>
      </c>
      <c r="H222" s="105"/>
    </row>
    <row r="223" spans="1:8" x14ac:dyDescent="0.25">
      <c r="A223" s="12">
        <v>740</v>
      </c>
      <c r="B223" s="2"/>
      <c r="C223" s="13" t="s">
        <v>243</v>
      </c>
      <c r="D223" s="10"/>
      <c r="E223" s="15">
        <v>0</v>
      </c>
      <c r="F223" s="15"/>
      <c r="G223" s="16">
        <v>0</v>
      </c>
      <c r="H223" s="105"/>
    </row>
    <row r="224" spans="1:8" x14ac:dyDescent="0.25">
      <c r="A224" s="12">
        <v>741</v>
      </c>
      <c r="B224" s="2"/>
      <c r="C224" s="13" t="s">
        <v>244</v>
      </c>
      <c r="D224" s="10"/>
      <c r="E224" s="15">
        <v>5.497641417674985E-3</v>
      </c>
      <c r="F224" s="15"/>
      <c r="G224" s="16">
        <v>189369.35380393302</v>
      </c>
      <c r="H224" s="105"/>
    </row>
    <row r="225" spans="1:8" x14ac:dyDescent="0.25">
      <c r="A225" s="12">
        <v>742</v>
      </c>
      <c r="B225" s="2"/>
      <c r="C225" s="13" t="s">
        <v>245</v>
      </c>
      <c r="D225" s="10"/>
      <c r="E225" s="15">
        <v>1.2397815845276276E-3</v>
      </c>
      <c r="F225" s="15"/>
      <c r="G225" s="16">
        <v>42704.974676086225</v>
      </c>
      <c r="H225" s="105"/>
    </row>
    <row r="226" spans="1:8" x14ac:dyDescent="0.25">
      <c r="A226" s="12">
        <v>743</v>
      </c>
      <c r="B226" s="2"/>
      <c r="C226" s="13" t="s">
        <v>246</v>
      </c>
      <c r="D226" s="10"/>
      <c r="E226" s="15">
        <v>3.2407856014764471E-3</v>
      </c>
      <c r="F226" s="15"/>
      <c r="G226" s="16">
        <v>111630.68460514986</v>
      </c>
      <c r="H226" s="105"/>
    </row>
    <row r="227" spans="1:8" x14ac:dyDescent="0.25">
      <c r="A227" s="12">
        <v>744</v>
      </c>
      <c r="B227" s="2"/>
      <c r="C227" s="13" t="s">
        <v>247</v>
      </c>
      <c r="D227" s="10"/>
      <c r="E227" s="15">
        <v>0</v>
      </c>
      <c r="F227" s="15"/>
      <c r="G227" s="16">
        <v>0</v>
      </c>
      <c r="H227" s="105"/>
    </row>
    <row r="228" spans="1:8" x14ac:dyDescent="0.25">
      <c r="A228" s="12">
        <v>745</v>
      </c>
      <c r="B228" s="2"/>
      <c r="C228" s="13" t="s">
        <v>248</v>
      </c>
      <c r="D228" s="10"/>
      <c r="E228" s="15">
        <v>4.2989334991427684E-3</v>
      </c>
      <c r="F228" s="15"/>
      <c r="G228" s="16">
        <v>148079.18467753267</v>
      </c>
      <c r="H228" s="105"/>
    </row>
    <row r="229" spans="1:8" x14ac:dyDescent="0.25">
      <c r="A229" s="12">
        <v>747</v>
      </c>
      <c r="B229" s="2"/>
      <c r="C229" s="13" t="s">
        <v>249</v>
      </c>
      <c r="D229" s="10"/>
      <c r="E229" s="15">
        <v>2.630002423048442E-3</v>
      </c>
      <c r="F229" s="15"/>
      <c r="G229" s="16">
        <v>90591.91415326776</v>
      </c>
      <c r="H229" s="105"/>
    </row>
    <row r="230" spans="1:8" x14ac:dyDescent="0.25">
      <c r="A230" s="12">
        <v>748</v>
      </c>
      <c r="B230" s="2"/>
      <c r="C230" s="13" t="s">
        <v>250</v>
      </c>
      <c r="D230" s="10"/>
      <c r="E230" s="15">
        <v>1.6459781734475282E-3</v>
      </c>
      <c r="F230" s="15"/>
      <c r="G230" s="16">
        <v>56696.644870111762</v>
      </c>
      <c r="H230" s="105"/>
    </row>
    <row r="231" spans="1:8" x14ac:dyDescent="0.25">
      <c r="A231" s="12">
        <v>749</v>
      </c>
      <c r="B231" s="2"/>
      <c r="C231" s="13" t="s">
        <v>251</v>
      </c>
      <c r="D231" s="10"/>
      <c r="E231" s="15">
        <v>3.974019604481697E-3</v>
      </c>
      <c r="F231" s="15"/>
      <c r="G231" s="16">
        <v>136887.34264940937</v>
      </c>
      <c r="H231" s="105"/>
    </row>
    <row r="232" spans="1:8" x14ac:dyDescent="0.25">
      <c r="A232" s="12">
        <v>750</v>
      </c>
      <c r="B232" s="2"/>
      <c r="C232" s="13" t="s">
        <v>252</v>
      </c>
      <c r="D232" s="10"/>
      <c r="E232" s="15">
        <v>0</v>
      </c>
      <c r="F232" s="15"/>
      <c r="G232" s="16">
        <v>0</v>
      </c>
      <c r="H232" s="105"/>
    </row>
    <row r="233" spans="1:8" x14ac:dyDescent="0.25">
      <c r="A233" s="12">
        <v>751</v>
      </c>
      <c r="B233" s="2"/>
      <c r="C233" s="13" t="s">
        <v>253</v>
      </c>
      <c r="D233" s="10"/>
      <c r="E233" s="15">
        <v>8.9793158624215514E-5</v>
      </c>
      <c r="F233" s="15"/>
      <c r="G233" s="16">
        <v>3092.9759023594088</v>
      </c>
      <c r="H233" s="105"/>
    </row>
    <row r="234" spans="1:8" x14ac:dyDescent="0.25">
      <c r="A234" s="12">
        <v>752</v>
      </c>
      <c r="B234" s="2"/>
      <c r="C234" s="13" t="s">
        <v>254</v>
      </c>
      <c r="D234" s="10"/>
      <c r="E234" s="15">
        <v>6.2674157630930863E-3</v>
      </c>
      <c r="F234" s="15"/>
      <c r="G234" s="16">
        <v>215884.66451481599</v>
      </c>
      <c r="H234" s="105"/>
    </row>
    <row r="235" spans="1:8" x14ac:dyDescent="0.25">
      <c r="A235" s="12">
        <v>753</v>
      </c>
      <c r="B235" s="2"/>
      <c r="C235" s="13" t="s">
        <v>255</v>
      </c>
      <c r="D235" s="10"/>
      <c r="E235" s="15">
        <v>4.8492045673130023E-3</v>
      </c>
      <c r="F235" s="15"/>
      <c r="G235" s="16">
        <v>167033.58142326775</v>
      </c>
      <c r="H235" s="105"/>
    </row>
    <row r="236" spans="1:8" x14ac:dyDescent="0.25">
      <c r="A236" s="12">
        <v>754</v>
      </c>
      <c r="B236" s="2"/>
      <c r="C236" s="13" t="s">
        <v>256</v>
      </c>
      <c r="D236" s="10"/>
      <c r="E236" s="15">
        <v>3.3608912046468519E-3</v>
      </c>
      <c r="F236" s="15"/>
      <c r="G236" s="16">
        <v>115767.78972580904</v>
      </c>
      <c r="H236" s="105"/>
    </row>
    <row r="237" spans="1:8" x14ac:dyDescent="0.25">
      <c r="A237" s="12">
        <v>756</v>
      </c>
      <c r="B237" s="2"/>
      <c r="C237" s="13" t="s">
        <v>257</v>
      </c>
      <c r="D237" s="10"/>
      <c r="E237" s="15">
        <v>6.100076070577041E-3</v>
      </c>
      <c r="F237" s="15"/>
      <c r="G237" s="16">
        <v>210120.55459385391</v>
      </c>
      <c r="H237" s="105"/>
    </row>
    <row r="238" spans="1:8" x14ac:dyDescent="0.25">
      <c r="A238" s="12">
        <v>757</v>
      </c>
      <c r="B238" s="2"/>
      <c r="C238" s="13" t="s">
        <v>258</v>
      </c>
      <c r="D238" s="10"/>
      <c r="E238" s="15">
        <v>1.700704825882097E-3</v>
      </c>
      <c r="F238" s="15"/>
      <c r="G238" s="16">
        <v>58581.735224325806</v>
      </c>
      <c r="H238" s="105"/>
    </row>
    <row r="239" spans="1:8" x14ac:dyDescent="0.25">
      <c r="A239" s="12">
        <v>759</v>
      </c>
      <c r="B239" s="2"/>
      <c r="C239" s="13" t="s">
        <v>259</v>
      </c>
      <c r="D239" s="10"/>
      <c r="E239" s="15">
        <v>0</v>
      </c>
      <c r="F239" s="15"/>
      <c r="G239" s="16">
        <v>0</v>
      </c>
      <c r="H239" s="105"/>
    </row>
    <row r="240" spans="1:8" x14ac:dyDescent="0.25">
      <c r="A240" s="12">
        <v>760</v>
      </c>
      <c r="B240" s="2"/>
      <c r="C240" s="13" t="s">
        <v>260</v>
      </c>
      <c r="D240" s="10"/>
      <c r="E240" s="15">
        <v>0</v>
      </c>
      <c r="F240" s="15"/>
      <c r="G240" s="16">
        <v>0</v>
      </c>
      <c r="H240" s="105"/>
    </row>
    <row r="241" spans="1:8" x14ac:dyDescent="0.25">
      <c r="A241" s="12">
        <v>761</v>
      </c>
      <c r="B241" s="2"/>
      <c r="C241" s="13" t="s">
        <v>261</v>
      </c>
      <c r="D241" s="10"/>
      <c r="E241" s="15">
        <v>1.6230590080589461E-3</v>
      </c>
      <c r="F241" s="15"/>
      <c r="G241" s="16">
        <v>55907.18131481194</v>
      </c>
      <c r="H241" s="105"/>
    </row>
    <row r="242" spans="1:8" x14ac:dyDescent="0.25">
      <c r="A242" s="12">
        <v>762</v>
      </c>
      <c r="B242" s="2"/>
      <c r="C242" s="13" t="s">
        <v>262</v>
      </c>
      <c r="D242" s="10"/>
      <c r="E242" s="15">
        <v>0</v>
      </c>
      <c r="F242" s="15"/>
      <c r="G242" s="16">
        <v>0</v>
      </c>
      <c r="H242" s="105"/>
    </row>
    <row r="243" spans="1:8" x14ac:dyDescent="0.25">
      <c r="A243" s="12">
        <v>765</v>
      </c>
      <c r="B243" s="2"/>
      <c r="C243" s="13" t="s">
        <v>263</v>
      </c>
      <c r="D243" s="10"/>
      <c r="E243" s="15">
        <v>1.7424068724098209E-2</v>
      </c>
      <c r="F243" s="15"/>
      <c r="G243" s="16">
        <v>600181.85695225454</v>
      </c>
      <c r="H243" s="105"/>
    </row>
    <row r="244" spans="1:8" x14ac:dyDescent="0.25">
      <c r="A244" s="12">
        <v>766</v>
      </c>
      <c r="B244" s="2"/>
      <c r="C244" s="13" t="s">
        <v>264</v>
      </c>
      <c r="D244" s="10"/>
      <c r="E244" s="15">
        <v>1.1394228805518435E-4</v>
      </c>
      <c r="F244" s="15"/>
      <c r="G244" s="16">
        <v>3924.8062615690001</v>
      </c>
      <c r="H244" s="105"/>
    </row>
    <row r="245" spans="1:8" x14ac:dyDescent="0.25">
      <c r="A245" s="12">
        <v>767</v>
      </c>
      <c r="B245" s="2"/>
      <c r="C245" s="13" t="s">
        <v>265</v>
      </c>
      <c r="D245" s="10"/>
      <c r="E245" s="15">
        <v>1.3535214490335163E-2</v>
      </c>
      <c r="F245" s="15"/>
      <c r="G245" s="16">
        <v>466228.08344535273</v>
      </c>
      <c r="H245" s="105"/>
    </row>
    <row r="246" spans="1:8" x14ac:dyDescent="0.25">
      <c r="A246" s="12">
        <v>768</v>
      </c>
      <c r="B246" s="2"/>
      <c r="C246" s="13" t="s">
        <v>266</v>
      </c>
      <c r="D246" s="10"/>
      <c r="E246" s="15">
        <v>3.7119042422637735E-3</v>
      </c>
      <c r="F246" s="15"/>
      <c r="G246" s="16">
        <v>127858.63142686407</v>
      </c>
      <c r="H246" s="105"/>
    </row>
    <row r="247" spans="1:8" x14ac:dyDescent="0.25">
      <c r="A247" s="12">
        <v>769</v>
      </c>
      <c r="B247" s="2"/>
      <c r="C247" s="13" t="s">
        <v>267</v>
      </c>
      <c r="D247" s="10"/>
      <c r="E247" s="15">
        <v>8.4928756867958723E-3</v>
      </c>
      <c r="F247" s="15"/>
      <c r="G247" s="16">
        <v>292541.88452069549</v>
      </c>
      <c r="H247" s="105"/>
    </row>
    <row r="248" spans="1:8" x14ac:dyDescent="0.25">
      <c r="A248" s="12">
        <v>770</v>
      </c>
      <c r="B248" s="2"/>
      <c r="C248" s="13" t="s">
        <v>268</v>
      </c>
      <c r="D248" s="10"/>
      <c r="E248" s="15">
        <v>3.8867548123803501E-3</v>
      </c>
      <c r="F248" s="15"/>
      <c r="G248" s="16">
        <v>133881.45775540054</v>
      </c>
      <c r="H248" s="105"/>
    </row>
    <row r="249" spans="1:8" x14ac:dyDescent="0.25">
      <c r="A249" s="12">
        <v>771</v>
      </c>
      <c r="B249" s="2"/>
      <c r="C249" s="13" t="s">
        <v>269</v>
      </c>
      <c r="D249" s="10"/>
      <c r="E249" s="15">
        <v>2.2999199804286889E-3</v>
      </c>
      <c r="F249" s="15"/>
      <c r="G249" s="16">
        <v>79222.038580815162</v>
      </c>
      <c r="H249" s="105"/>
    </row>
    <row r="250" spans="1:8" x14ac:dyDescent="0.25">
      <c r="A250" s="12">
        <v>772</v>
      </c>
      <c r="B250" s="2"/>
      <c r="C250" s="13" t="s">
        <v>270</v>
      </c>
      <c r="D250" s="10"/>
      <c r="E250" s="15">
        <v>4.1661070217816282E-3</v>
      </c>
      <c r="F250" s="15"/>
      <c r="G250" s="16">
        <v>143503.90188352144</v>
      </c>
      <c r="H250" s="105"/>
    </row>
    <row r="251" spans="1:8" x14ac:dyDescent="0.25">
      <c r="A251" s="12">
        <v>773</v>
      </c>
      <c r="B251" s="2"/>
      <c r="C251" s="13" t="s">
        <v>271</v>
      </c>
      <c r="D251" s="10"/>
      <c r="E251" s="15">
        <v>2.8833007938120457E-3</v>
      </c>
      <c r="F251" s="15"/>
      <c r="G251" s="16">
        <v>99316.91914120283</v>
      </c>
      <c r="H251" s="105"/>
    </row>
    <row r="252" spans="1:8" x14ac:dyDescent="0.25">
      <c r="A252" s="12">
        <v>774</v>
      </c>
      <c r="B252" s="2"/>
      <c r="C252" s="13" t="s">
        <v>272</v>
      </c>
      <c r="D252" s="10"/>
      <c r="E252" s="15">
        <v>3.0172454203026282E-3</v>
      </c>
      <c r="F252" s="15"/>
      <c r="G252" s="16">
        <v>103930.71721149566</v>
      </c>
      <c r="H252" s="105"/>
    </row>
    <row r="253" spans="1:8" x14ac:dyDescent="0.25">
      <c r="A253" s="12">
        <v>775</v>
      </c>
      <c r="B253" s="2"/>
      <c r="C253" s="13" t="s">
        <v>273</v>
      </c>
      <c r="D253" s="10"/>
      <c r="E253" s="15">
        <v>3.2379401047263486E-3</v>
      </c>
      <c r="F253" s="15"/>
      <c r="G253" s="16">
        <v>111532.66986757804</v>
      </c>
      <c r="H253" s="105"/>
    </row>
    <row r="254" spans="1:8" x14ac:dyDescent="0.25">
      <c r="A254" s="12">
        <v>776</v>
      </c>
      <c r="B254" s="2"/>
      <c r="C254" s="13" t="s">
        <v>274</v>
      </c>
      <c r="D254" s="10"/>
      <c r="E254" s="15">
        <v>3.1908872326534107E-3</v>
      </c>
      <c r="F254" s="15"/>
      <c r="G254" s="16">
        <v>109911.90719825872</v>
      </c>
      <c r="H254" s="105"/>
    </row>
    <row r="255" spans="1:8" x14ac:dyDescent="0.25">
      <c r="A255" s="12">
        <v>777</v>
      </c>
      <c r="B255" s="2"/>
      <c r="C255" s="13" t="s">
        <v>275</v>
      </c>
      <c r="D255" s="10"/>
      <c r="E255" s="15">
        <v>1.6858713245818797E-2</v>
      </c>
      <c r="F255" s="15"/>
      <c r="G255" s="16">
        <v>580707.86920778581</v>
      </c>
      <c r="H255" s="105"/>
    </row>
    <row r="256" spans="1:8" x14ac:dyDescent="0.25">
      <c r="A256" s="12">
        <v>778</v>
      </c>
      <c r="B256" s="2"/>
      <c r="C256" s="13" t="s">
        <v>276</v>
      </c>
      <c r="D256" s="10"/>
      <c r="E256" s="15">
        <v>3.2684231634069441E-3</v>
      </c>
      <c r="F256" s="15"/>
      <c r="G256" s="16">
        <v>112582.67598579319</v>
      </c>
      <c r="H256" s="105"/>
    </row>
    <row r="257" spans="1:8" x14ac:dyDescent="0.25">
      <c r="A257" s="12">
        <v>785</v>
      </c>
      <c r="B257" s="2"/>
      <c r="C257" s="13" t="s">
        <v>277</v>
      </c>
      <c r="D257" s="10"/>
      <c r="E257" s="15">
        <v>3.7967341682435926E-3</v>
      </c>
      <c r="F257" s="15"/>
      <c r="G257" s="16">
        <v>130780.64598648727</v>
      </c>
      <c r="H257" s="105"/>
    </row>
    <row r="258" spans="1:8" x14ac:dyDescent="0.25">
      <c r="A258" s="12">
        <v>786</v>
      </c>
      <c r="B258" s="2"/>
      <c r="C258" s="13" t="s">
        <v>278</v>
      </c>
      <c r="D258" s="10"/>
      <c r="E258" s="15">
        <v>0</v>
      </c>
      <c r="F258" s="15"/>
      <c r="G258" s="16">
        <v>0</v>
      </c>
      <c r="H258" s="105"/>
    </row>
    <row r="259" spans="1:8" x14ac:dyDescent="0.25">
      <c r="A259" s="12">
        <v>794</v>
      </c>
      <c r="B259" s="2"/>
      <c r="C259" s="13" t="s">
        <v>279</v>
      </c>
      <c r="D259" s="10"/>
      <c r="E259" s="15">
        <v>3.8309900163143932E-3</v>
      </c>
      <c r="F259" s="15"/>
      <c r="G259" s="16">
        <v>131960.60795932845</v>
      </c>
      <c r="H259" s="105"/>
    </row>
    <row r="260" spans="1:8" x14ac:dyDescent="0.25">
      <c r="A260" s="12">
        <v>820</v>
      </c>
      <c r="B260" s="2"/>
      <c r="C260" s="13" t="s">
        <v>280</v>
      </c>
      <c r="D260" s="10"/>
      <c r="E260" s="15">
        <v>0</v>
      </c>
      <c r="F260" s="15"/>
      <c r="G260" s="16">
        <v>0</v>
      </c>
      <c r="H260" s="105"/>
    </row>
    <row r="261" spans="1:8" x14ac:dyDescent="0.25">
      <c r="A261" s="12">
        <v>834</v>
      </c>
      <c r="B261" s="2"/>
      <c r="C261" s="13" t="s">
        <v>281</v>
      </c>
      <c r="D261" s="10"/>
      <c r="E261" s="15">
        <v>0</v>
      </c>
      <c r="F261" s="15"/>
      <c r="G261" s="16">
        <v>0</v>
      </c>
      <c r="H261" s="105"/>
    </row>
    <row r="262" spans="1:8" x14ac:dyDescent="0.25">
      <c r="A262" s="12">
        <v>837</v>
      </c>
      <c r="B262" s="2"/>
      <c r="C262" s="13" t="s">
        <v>282</v>
      </c>
      <c r="D262" s="10"/>
      <c r="E262" s="15">
        <v>0</v>
      </c>
      <c r="F262" s="15"/>
      <c r="G262" s="16">
        <v>0</v>
      </c>
      <c r="H262" s="105"/>
    </row>
    <row r="263" spans="1:8" x14ac:dyDescent="0.25">
      <c r="A263" s="12">
        <v>838</v>
      </c>
      <c r="B263" s="2"/>
      <c r="C263" s="13" t="s">
        <v>283</v>
      </c>
      <c r="D263" s="10"/>
      <c r="E263" s="15">
        <v>0</v>
      </c>
      <c r="F263" s="15"/>
      <c r="G263" s="16">
        <v>0</v>
      </c>
      <c r="H263" s="105"/>
    </row>
    <row r="264" spans="1:8" x14ac:dyDescent="0.25">
      <c r="A264" s="12">
        <v>839</v>
      </c>
      <c r="B264" s="2"/>
      <c r="C264" s="13" t="s">
        <v>284</v>
      </c>
      <c r="D264" s="10"/>
      <c r="E264" s="15">
        <v>0</v>
      </c>
      <c r="F264" s="15"/>
      <c r="G264" s="16">
        <v>0</v>
      </c>
      <c r="H264" s="105"/>
    </row>
    <row r="265" spans="1:8" x14ac:dyDescent="0.25">
      <c r="A265" s="12">
        <v>840</v>
      </c>
      <c r="B265" s="2"/>
      <c r="C265" s="13" t="s">
        <v>285</v>
      </c>
      <c r="D265" s="10"/>
      <c r="E265" s="15">
        <v>0</v>
      </c>
      <c r="F265" s="15"/>
      <c r="G265" s="16">
        <v>0</v>
      </c>
      <c r="H265" s="105"/>
    </row>
    <row r="266" spans="1:8" x14ac:dyDescent="0.25">
      <c r="A266" s="12">
        <v>841</v>
      </c>
      <c r="B266" s="2"/>
      <c r="C266" s="13" t="s">
        <v>286</v>
      </c>
      <c r="D266" s="10"/>
      <c r="E266" s="15">
        <v>3.5701055820605202E-4</v>
      </c>
      <c r="F266" s="15"/>
      <c r="G266" s="16">
        <v>12297.429674351732</v>
      </c>
      <c r="H266" s="105"/>
    </row>
    <row r="267" spans="1:8" x14ac:dyDescent="0.25">
      <c r="A267" s="12">
        <v>842</v>
      </c>
      <c r="B267" s="2"/>
      <c r="C267" s="13" t="s">
        <v>287</v>
      </c>
      <c r="D267" s="10"/>
      <c r="E267" s="15">
        <v>0</v>
      </c>
      <c r="F267" s="15"/>
      <c r="G267" s="16">
        <v>0</v>
      </c>
      <c r="H267" s="105"/>
    </row>
    <row r="268" spans="1:8" x14ac:dyDescent="0.25">
      <c r="A268" s="12">
        <v>844</v>
      </c>
      <c r="B268" s="2"/>
      <c r="C268" s="13" t="s">
        <v>288</v>
      </c>
      <c r="D268" s="10"/>
      <c r="E268" s="15">
        <v>0</v>
      </c>
      <c r="F268" s="15"/>
      <c r="G268" s="16">
        <v>0</v>
      </c>
      <c r="H268" s="105"/>
    </row>
    <row r="269" spans="1:8" x14ac:dyDescent="0.25">
      <c r="A269" s="12">
        <v>845</v>
      </c>
      <c r="B269" s="2"/>
      <c r="C269" s="13" t="s">
        <v>289</v>
      </c>
      <c r="D269" s="10"/>
      <c r="E269" s="15">
        <v>0</v>
      </c>
      <c r="F269" s="15"/>
      <c r="G269" s="16">
        <v>0</v>
      </c>
      <c r="H269" s="105"/>
    </row>
    <row r="270" spans="1:8" x14ac:dyDescent="0.25">
      <c r="A270" s="12">
        <v>847</v>
      </c>
      <c r="B270" s="2"/>
      <c r="C270" s="13" t="s">
        <v>290</v>
      </c>
      <c r="D270" s="10"/>
      <c r="E270" s="15">
        <v>0</v>
      </c>
      <c r="F270" s="15"/>
      <c r="G270" s="16">
        <v>0</v>
      </c>
      <c r="H270" s="105"/>
    </row>
    <row r="271" spans="1:8" x14ac:dyDescent="0.25">
      <c r="A271" s="12">
        <v>848</v>
      </c>
      <c r="B271" s="2"/>
      <c r="C271" s="13" t="s">
        <v>291</v>
      </c>
      <c r="D271" s="10"/>
      <c r="E271" s="15">
        <v>5.5543132640261195E-3</v>
      </c>
      <c r="F271" s="15"/>
      <c r="G271" s="16">
        <v>191321.44745774733</v>
      </c>
      <c r="H271" s="105"/>
    </row>
    <row r="272" spans="1:8" x14ac:dyDescent="0.25">
      <c r="A272" s="12">
        <v>850</v>
      </c>
      <c r="B272" s="2"/>
      <c r="C272" s="13" t="s">
        <v>292</v>
      </c>
      <c r="D272" s="10"/>
      <c r="E272" s="15">
        <v>0</v>
      </c>
      <c r="F272" s="15"/>
      <c r="G272" s="16">
        <v>0</v>
      </c>
      <c r="H272" s="105"/>
    </row>
    <row r="273" spans="1:8" x14ac:dyDescent="0.25">
      <c r="A273" s="12">
        <v>851</v>
      </c>
      <c r="B273" s="2"/>
      <c r="C273" s="13" t="s">
        <v>293</v>
      </c>
      <c r="D273" s="10"/>
      <c r="E273" s="15">
        <v>1.584552265452937E-4</v>
      </c>
      <c r="F273" s="15"/>
      <c r="G273" s="16">
        <v>5458.0794886451868</v>
      </c>
      <c r="H273" s="105"/>
    </row>
    <row r="274" spans="1:8" x14ac:dyDescent="0.25">
      <c r="A274" s="12">
        <v>852</v>
      </c>
      <c r="B274" s="2"/>
      <c r="C274" s="13" t="s">
        <v>294</v>
      </c>
      <c r="D274" s="10"/>
      <c r="E274" s="15">
        <v>2.0197243395720123E-4</v>
      </c>
      <c r="F274" s="15"/>
      <c r="G274" s="16">
        <v>6957.0541981361139</v>
      </c>
      <c r="H274" s="105"/>
    </row>
    <row r="275" spans="1:8" x14ac:dyDescent="0.25">
      <c r="A275" s="12">
        <v>853</v>
      </c>
      <c r="B275" s="2"/>
      <c r="C275" s="13" t="s">
        <v>295</v>
      </c>
      <c r="D275" s="10"/>
      <c r="E275" s="15">
        <v>0</v>
      </c>
      <c r="F275" s="15"/>
      <c r="G275" s="16">
        <v>0</v>
      </c>
      <c r="H275" s="105"/>
    </row>
    <row r="276" spans="1:8" x14ac:dyDescent="0.25">
      <c r="A276" s="12">
        <v>859</v>
      </c>
      <c r="B276" s="2"/>
      <c r="C276" s="13" t="s">
        <v>296</v>
      </c>
      <c r="D276" s="10"/>
      <c r="E276" s="15">
        <v>0</v>
      </c>
      <c r="F276" s="15"/>
      <c r="G276" s="16">
        <v>0</v>
      </c>
      <c r="H276" s="105"/>
    </row>
    <row r="277" spans="1:8" x14ac:dyDescent="0.25">
      <c r="A277" s="12">
        <v>861</v>
      </c>
      <c r="B277" s="2"/>
      <c r="C277" s="13" t="s">
        <v>297</v>
      </c>
      <c r="D277" s="10"/>
      <c r="E277" s="15">
        <v>0</v>
      </c>
      <c r="F277" s="15"/>
      <c r="G277" s="16">
        <v>0</v>
      </c>
      <c r="H277" s="105"/>
    </row>
    <row r="278" spans="1:8" x14ac:dyDescent="0.25">
      <c r="A278" s="12">
        <v>862</v>
      </c>
      <c r="B278" s="2"/>
      <c r="C278" s="13" t="s">
        <v>298</v>
      </c>
      <c r="D278" s="10"/>
      <c r="E278" s="15">
        <v>0</v>
      </c>
      <c r="F278" s="15"/>
      <c r="G278" s="16">
        <v>0</v>
      </c>
      <c r="H278" s="105"/>
    </row>
    <row r="279" spans="1:8" x14ac:dyDescent="0.25">
      <c r="A279" s="12">
        <v>863</v>
      </c>
      <c r="B279" s="2"/>
      <c r="C279" s="13" t="s">
        <v>299</v>
      </c>
      <c r="D279" s="10"/>
      <c r="E279" s="15">
        <v>0</v>
      </c>
      <c r="F279" s="15"/>
      <c r="G279" s="16">
        <v>0</v>
      </c>
      <c r="H279" s="105"/>
    </row>
    <row r="280" spans="1:8" x14ac:dyDescent="0.25">
      <c r="A280" s="12">
        <v>864</v>
      </c>
      <c r="B280" s="2"/>
      <c r="C280" s="13" t="s">
        <v>300</v>
      </c>
      <c r="D280" s="10"/>
      <c r="E280" s="15">
        <v>0</v>
      </c>
      <c r="F280" s="15"/>
      <c r="G280" s="16">
        <v>0</v>
      </c>
      <c r="H280" s="105"/>
    </row>
    <row r="281" spans="1:8" x14ac:dyDescent="0.25">
      <c r="A281" s="12">
        <v>865</v>
      </c>
      <c r="B281" s="2"/>
      <c r="C281" s="13" t="s">
        <v>301</v>
      </c>
      <c r="D281" s="10"/>
      <c r="E281" s="15">
        <v>0</v>
      </c>
      <c r="F281" s="15"/>
      <c r="G281" s="16">
        <v>0</v>
      </c>
      <c r="H281" s="105"/>
    </row>
    <row r="282" spans="1:8" x14ac:dyDescent="0.25">
      <c r="A282" s="12">
        <v>866</v>
      </c>
      <c r="B282" s="2"/>
      <c r="C282" s="13" t="s">
        <v>302</v>
      </c>
      <c r="D282" s="10"/>
      <c r="E282" s="15">
        <v>0</v>
      </c>
      <c r="F282" s="15"/>
      <c r="G282" s="16">
        <v>0</v>
      </c>
      <c r="H282" s="105"/>
    </row>
    <row r="283" spans="1:8" x14ac:dyDescent="0.25">
      <c r="A283" s="12">
        <v>867</v>
      </c>
      <c r="B283" s="2"/>
      <c r="C283" s="13" t="s">
        <v>303</v>
      </c>
      <c r="D283" s="10"/>
      <c r="E283" s="15">
        <v>0</v>
      </c>
      <c r="F283" s="15"/>
      <c r="G283" s="16">
        <v>0</v>
      </c>
      <c r="H283" s="105"/>
    </row>
    <row r="284" spans="1:8" x14ac:dyDescent="0.25">
      <c r="A284" s="12">
        <v>868</v>
      </c>
      <c r="B284" s="2"/>
      <c r="C284" s="13" t="s">
        <v>304</v>
      </c>
      <c r="D284" s="10"/>
      <c r="E284" s="15">
        <v>0</v>
      </c>
      <c r="F284" s="15"/>
      <c r="G284" s="16">
        <v>0</v>
      </c>
      <c r="H284" s="105"/>
    </row>
    <row r="285" spans="1:8" x14ac:dyDescent="0.25">
      <c r="A285" s="12">
        <v>869</v>
      </c>
      <c r="B285" s="2"/>
      <c r="C285" s="13" t="s">
        <v>305</v>
      </c>
      <c r="D285" s="10"/>
      <c r="E285" s="15">
        <v>0</v>
      </c>
      <c r="F285" s="15"/>
      <c r="G285" s="16">
        <v>0</v>
      </c>
      <c r="H285" s="105"/>
    </row>
    <row r="286" spans="1:8" x14ac:dyDescent="0.25">
      <c r="A286" s="12">
        <v>879</v>
      </c>
      <c r="B286" s="2"/>
      <c r="C286" s="13" t="s">
        <v>306</v>
      </c>
      <c r="D286" s="10"/>
      <c r="E286" s="15">
        <v>0</v>
      </c>
      <c r="F286" s="15"/>
      <c r="G286" s="16">
        <v>0</v>
      </c>
      <c r="H286" s="105"/>
    </row>
    <row r="287" spans="1:8" x14ac:dyDescent="0.25">
      <c r="A287" s="12">
        <v>911</v>
      </c>
      <c r="B287" s="2"/>
      <c r="C287" s="13" t="s">
        <v>307</v>
      </c>
      <c r="D287" s="10"/>
      <c r="E287" s="15">
        <v>0</v>
      </c>
      <c r="F287" s="15"/>
      <c r="G287" s="16">
        <v>0</v>
      </c>
      <c r="H287" s="105"/>
    </row>
    <row r="288" spans="1:8" x14ac:dyDescent="0.25">
      <c r="A288" s="12">
        <v>912</v>
      </c>
      <c r="B288" s="2"/>
      <c r="C288" s="13" t="s">
        <v>308</v>
      </c>
      <c r="D288" s="10"/>
      <c r="E288" s="15">
        <v>1.4080398943888098E-3</v>
      </c>
      <c r="F288" s="15"/>
      <c r="G288" s="16">
        <v>48500.726888683093</v>
      </c>
      <c r="H288" s="105"/>
    </row>
    <row r="289" spans="1:8" x14ac:dyDescent="0.25">
      <c r="A289" s="12">
        <v>913</v>
      </c>
      <c r="B289" s="2"/>
      <c r="C289" s="13" t="s">
        <v>309</v>
      </c>
      <c r="D289" s="10"/>
      <c r="E289" s="15">
        <v>0</v>
      </c>
      <c r="F289" s="15"/>
      <c r="G289" s="16">
        <v>0</v>
      </c>
      <c r="H289" s="105"/>
    </row>
    <row r="290" spans="1:8" x14ac:dyDescent="0.25">
      <c r="A290" s="12">
        <v>916</v>
      </c>
      <c r="B290" s="2"/>
      <c r="C290" s="13" t="s">
        <v>310</v>
      </c>
      <c r="D290" s="10"/>
      <c r="E290" s="15">
        <v>0</v>
      </c>
      <c r="F290" s="15"/>
      <c r="G290" s="16">
        <v>0</v>
      </c>
      <c r="H290" s="105"/>
    </row>
    <row r="291" spans="1:8" x14ac:dyDescent="0.25">
      <c r="A291" s="12">
        <v>920</v>
      </c>
      <c r="B291" s="2"/>
      <c r="C291" s="13" t="s">
        <v>311</v>
      </c>
      <c r="D291" s="10"/>
      <c r="E291" s="15">
        <v>0</v>
      </c>
      <c r="F291" s="15"/>
      <c r="G291" s="16">
        <v>0</v>
      </c>
      <c r="H291" s="105"/>
    </row>
    <row r="292" spans="1:8" x14ac:dyDescent="0.25">
      <c r="A292" s="12">
        <v>922</v>
      </c>
      <c r="B292" s="2"/>
      <c r="C292" s="13" t="s">
        <v>312</v>
      </c>
      <c r="D292" s="10"/>
      <c r="E292" s="15">
        <v>2.6720429024721546E-3</v>
      </c>
      <c r="F292" s="15"/>
      <c r="G292" s="16">
        <v>92040.022135807463</v>
      </c>
      <c r="H292" s="105"/>
    </row>
    <row r="293" spans="1:8" x14ac:dyDescent="0.25">
      <c r="A293" s="12">
        <v>937</v>
      </c>
      <c r="B293" s="2"/>
      <c r="C293" s="13" t="s">
        <v>313</v>
      </c>
      <c r="D293" s="10"/>
      <c r="E293" s="15">
        <v>3.8773941691079219E-4</v>
      </c>
      <c r="F293" s="15"/>
      <c r="G293" s="16">
        <v>13355.902512783958</v>
      </c>
      <c r="H293" s="105"/>
    </row>
    <row r="294" spans="1:8" x14ac:dyDescent="0.25">
      <c r="A294" s="12">
        <v>938</v>
      </c>
      <c r="B294" s="2"/>
      <c r="C294" s="13" t="s">
        <v>314</v>
      </c>
      <c r="D294" s="10"/>
      <c r="E294" s="15">
        <v>1.2036586201949905E-4</v>
      </c>
      <c r="F294" s="15"/>
      <c r="G294" s="16">
        <v>4146.0698832419621</v>
      </c>
      <c r="H294" s="105"/>
    </row>
    <row r="295" spans="1:8" x14ac:dyDescent="0.25">
      <c r="A295" s="12">
        <v>942</v>
      </c>
      <c r="B295" s="2"/>
      <c r="C295" s="13" t="s">
        <v>315</v>
      </c>
      <c r="D295" s="10"/>
      <c r="E295" s="15">
        <v>3.9638001070072573E-4</v>
      </c>
      <c r="F295" s="15"/>
      <c r="G295" s="16">
        <v>13653.532630532522</v>
      </c>
      <c r="H295" s="105"/>
    </row>
    <row r="296" spans="1:8" x14ac:dyDescent="0.25">
      <c r="A296" s="12">
        <v>946</v>
      </c>
      <c r="B296" s="2"/>
      <c r="C296" s="13" t="s">
        <v>316</v>
      </c>
      <c r="D296" s="10"/>
      <c r="E296" s="15">
        <v>0</v>
      </c>
      <c r="F296" s="15"/>
      <c r="G296" s="16">
        <v>0</v>
      </c>
      <c r="H296" s="105"/>
    </row>
    <row r="297" spans="1:8" x14ac:dyDescent="0.25">
      <c r="A297" s="12">
        <v>948</v>
      </c>
      <c r="B297" s="2"/>
      <c r="C297" s="13" t="s">
        <v>317</v>
      </c>
      <c r="D297" s="10"/>
      <c r="E297" s="15">
        <v>2.4948991627185573E-4</v>
      </c>
      <c r="F297" s="15"/>
      <c r="G297" s="16">
        <v>8593.8206288069323</v>
      </c>
      <c r="H297" s="105"/>
    </row>
    <row r="298" spans="1:8" x14ac:dyDescent="0.25">
      <c r="A298" s="12">
        <v>957</v>
      </c>
      <c r="B298" s="2"/>
      <c r="C298" s="13" t="s">
        <v>318</v>
      </c>
      <c r="D298" s="10"/>
      <c r="E298" s="15">
        <v>5.9587709382654036E-5</v>
      </c>
      <c r="F298" s="15"/>
      <c r="G298" s="16">
        <v>2052.5321975659008</v>
      </c>
      <c r="H298" s="105"/>
    </row>
    <row r="299" spans="1:8" x14ac:dyDescent="0.25">
      <c r="A299" s="12">
        <v>960</v>
      </c>
      <c r="B299" s="2"/>
      <c r="C299" s="13" t="s">
        <v>319</v>
      </c>
      <c r="D299" s="10"/>
      <c r="E299" s="15">
        <v>7.5420990232059339E-4</v>
      </c>
      <c r="F299" s="15"/>
      <c r="G299" s="16">
        <v>25979.184705607848</v>
      </c>
      <c r="H299" s="105"/>
    </row>
    <row r="300" spans="1:8" x14ac:dyDescent="0.25">
      <c r="A300" s="12">
        <v>961</v>
      </c>
      <c r="B300" s="2"/>
      <c r="C300" s="13" t="s">
        <v>320</v>
      </c>
      <c r="D300" s="10"/>
      <c r="E300" s="15">
        <v>8.4064283002650148E-4</v>
      </c>
      <c r="F300" s="15"/>
      <c r="G300" s="16">
        <v>28956.415562176149</v>
      </c>
      <c r="H300" s="105"/>
    </row>
    <row r="301" spans="1:8" x14ac:dyDescent="0.25">
      <c r="A301" s="12">
        <v>962</v>
      </c>
      <c r="B301" s="2"/>
      <c r="C301" s="13" t="s">
        <v>321</v>
      </c>
      <c r="D301" s="10"/>
      <c r="E301" s="15">
        <v>0</v>
      </c>
      <c r="F301" s="15"/>
      <c r="G301" s="16">
        <v>0</v>
      </c>
      <c r="H301" s="105"/>
    </row>
    <row r="302" spans="1:8" x14ac:dyDescent="0.25">
      <c r="A302" s="12">
        <v>963</v>
      </c>
      <c r="B302" s="2"/>
      <c r="C302" s="13" t="s">
        <v>322</v>
      </c>
      <c r="D302" s="10"/>
      <c r="E302" s="15">
        <v>0</v>
      </c>
      <c r="F302" s="15"/>
      <c r="G302" s="16">
        <v>0</v>
      </c>
      <c r="H302" s="105"/>
    </row>
    <row r="303" spans="1:8" x14ac:dyDescent="0.25">
      <c r="A303" s="12">
        <v>964</v>
      </c>
      <c r="B303" s="2"/>
      <c r="C303" s="13" t="s">
        <v>323</v>
      </c>
      <c r="D303" s="10"/>
      <c r="E303" s="15">
        <v>0</v>
      </c>
      <c r="F303" s="15"/>
      <c r="G303" s="16">
        <v>0</v>
      </c>
      <c r="H303" s="105"/>
    </row>
    <row r="304" spans="1:8" x14ac:dyDescent="0.25">
      <c r="A304" s="12">
        <v>968</v>
      </c>
      <c r="B304" s="2"/>
      <c r="C304" s="13" t="s">
        <v>324</v>
      </c>
      <c r="D304" s="10"/>
      <c r="E304" s="15">
        <v>0</v>
      </c>
      <c r="F304" s="15"/>
      <c r="G304" s="16">
        <v>0</v>
      </c>
      <c r="H304" s="105"/>
    </row>
    <row r="305" spans="1:8" x14ac:dyDescent="0.25">
      <c r="A305" s="12">
        <v>972</v>
      </c>
      <c r="B305" s="2"/>
      <c r="C305" s="13" t="s">
        <v>325</v>
      </c>
      <c r="D305" s="10"/>
      <c r="E305" s="15">
        <v>0</v>
      </c>
      <c r="F305" s="15"/>
      <c r="G305" s="16">
        <v>0</v>
      </c>
      <c r="H305" s="105"/>
    </row>
    <row r="306" spans="1:8" x14ac:dyDescent="0.25">
      <c r="A306" s="12">
        <v>980</v>
      </c>
      <c r="B306" s="2"/>
      <c r="C306" s="13" t="s">
        <v>326</v>
      </c>
      <c r="D306" s="10"/>
      <c r="E306" s="15">
        <v>0</v>
      </c>
      <c r="F306" s="15"/>
      <c r="G306" s="16">
        <v>0</v>
      </c>
      <c r="H306" s="105"/>
    </row>
    <row r="307" spans="1:8" x14ac:dyDescent="0.25">
      <c r="A307" s="12">
        <v>986</v>
      </c>
      <c r="B307" s="2"/>
      <c r="C307" s="13" t="s">
        <v>327</v>
      </c>
      <c r="D307" s="10"/>
      <c r="E307" s="15">
        <v>0</v>
      </c>
      <c r="F307" s="15"/>
      <c r="G307" s="16">
        <v>0</v>
      </c>
      <c r="H307" s="105"/>
    </row>
    <row r="308" spans="1:8" x14ac:dyDescent="0.25">
      <c r="A308" s="12">
        <v>989</v>
      </c>
      <c r="B308" s="2"/>
      <c r="C308" s="13" t="s">
        <v>328</v>
      </c>
      <c r="D308" s="10"/>
      <c r="E308" s="15">
        <v>0</v>
      </c>
      <c r="F308" s="15"/>
      <c r="G308" s="16">
        <v>0</v>
      </c>
      <c r="H308" s="105"/>
    </row>
    <row r="309" spans="1:8" x14ac:dyDescent="0.25">
      <c r="A309" s="12">
        <v>992</v>
      </c>
      <c r="B309" s="2"/>
      <c r="C309" s="13" t="s">
        <v>329</v>
      </c>
      <c r="D309" s="10"/>
      <c r="E309" s="15">
        <v>0</v>
      </c>
      <c r="F309" s="15"/>
      <c r="G309" s="16">
        <v>0</v>
      </c>
      <c r="H309" s="105"/>
    </row>
    <row r="310" spans="1:8" x14ac:dyDescent="0.25">
      <c r="A310" s="12">
        <v>993</v>
      </c>
      <c r="B310" s="2"/>
      <c r="C310" s="13" t="s">
        <v>330</v>
      </c>
      <c r="D310" s="10"/>
      <c r="E310" s="15">
        <v>0</v>
      </c>
      <c r="F310" s="15"/>
      <c r="G310" s="16">
        <v>0</v>
      </c>
      <c r="H310" s="105"/>
    </row>
    <row r="311" spans="1:8" x14ac:dyDescent="0.25">
      <c r="A311" s="12">
        <v>995</v>
      </c>
      <c r="B311" s="2"/>
      <c r="C311" s="13" t="s">
        <v>331</v>
      </c>
      <c r="D311" s="10"/>
      <c r="E311" s="15">
        <v>0</v>
      </c>
      <c r="F311" s="15"/>
      <c r="G311" s="16">
        <v>0</v>
      </c>
      <c r="H311" s="105"/>
    </row>
    <row r="312" spans="1:8" x14ac:dyDescent="0.25">
      <c r="A312" s="12">
        <v>999</v>
      </c>
      <c r="B312" s="2"/>
      <c r="C312" s="13" t="s">
        <v>332</v>
      </c>
      <c r="D312" s="10"/>
      <c r="E312" s="18">
        <v>1.1123485380492201E-2</v>
      </c>
      <c r="F312" s="102"/>
      <c r="G312" s="17">
        <v>383154.71645332308</v>
      </c>
      <c r="H312" s="105"/>
    </row>
    <row r="313" spans="1:8" x14ac:dyDescent="0.25">
      <c r="A313" s="2"/>
      <c r="B313" s="2"/>
      <c r="C313" s="10"/>
      <c r="D313" s="2"/>
      <c r="E313" s="21"/>
      <c r="F313" s="21"/>
      <c r="G313" s="2"/>
    </row>
    <row r="314" spans="1:8" ht="15.75" thickBot="1" x14ac:dyDescent="0.3">
      <c r="A314" s="4" t="s">
        <v>333</v>
      </c>
      <c r="B314" s="2"/>
      <c r="C314" s="2"/>
      <c r="D314" s="23"/>
      <c r="E314" s="24">
        <f>+SUM(E6:E312)</f>
        <v>1</v>
      </c>
      <c r="F314" s="103"/>
      <c r="G314" s="22">
        <f>SUM(G6:G312)</f>
        <v>34445562.999999993</v>
      </c>
    </row>
    <row r="315" spans="1:8" ht="15.75" thickTop="1" x14ac:dyDescent="0.25">
      <c r="G315" s="100"/>
    </row>
    <row r="318" spans="1:8" x14ac:dyDescent="0.25">
      <c r="B318" s="99"/>
      <c r="C318" s="107"/>
    </row>
    <row r="319" spans="1:8" x14ac:dyDescent="0.25">
      <c r="B319" s="99"/>
      <c r="C319" s="107"/>
    </row>
    <row r="320" spans="1:8" ht="35.25" customHeight="1" x14ac:dyDescent="0.25">
      <c r="A320" s="153"/>
      <c r="B320" s="153"/>
      <c r="C320" s="107"/>
    </row>
    <row r="321" spans="2:3" x14ac:dyDescent="0.25">
      <c r="B321" s="99"/>
      <c r="C321" s="108"/>
    </row>
  </sheetData>
  <sheetProtection password="FF8E" sheet="1" objects="1" scenarios="1"/>
  <mergeCells count="1">
    <mergeCell ref="A320:B320"/>
  </mergeCells>
  <pageMargins left="0.7" right="0.7" top="0.75" bottom="0.75" header="0.3" footer="0.3"/>
  <pageSetup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ject Report" ma:contentTypeID="0x01010069B4F62DA85A9F44B77DA9DE085D84E20200CFD99C5526917A49A157607010C93934" ma:contentTypeVersion="7" ma:contentTypeDescription="A report of an audit or other project." ma:contentTypeScope="" ma:versionID="13dc65251d72925f798799c682226312">
  <xsd:schema xmlns:xsd="http://www.w3.org/2001/XMLSchema" xmlns:xs="http://www.w3.org/2001/XMLSchema" xmlns:p="http://schemas.microsoft.com/office/2006/metadata/properties" xmlns:ns2="a73c7124-56d8-4958-90ba-2cf07eebd3cb" targetNamespace="http://schemas.microsoft.com/office/2006/metadata/properties" ma:root="true" ma:fieldsID="b2599ff159356d87d205a45bdbf20499" ns2:_="">
    <xsd:import namespace="a73c7124-56d8-4958-90ba-2cf07eebd3cb"/>
    <xsd:element name="properties">
      <xsd:complexType>
        <xsd:sequence>
          <xsd:element name="documentManagement">
            <xsd:complexType>
              <xsd:all>
                <xsd:element ref="ns2:FOIA_x0020_Exempt" minOccurs="0"/>
                <xsd:element ref="ns2:Report_x0020_Status" minOccurs="0"/>
                <xsd:element ref="ns2:Findings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3c7124-56d8-4958-90ba-2cf07eebd3cb" elementFormDefault="qualified">
    <xsd:import namespace="http://schemas.microsoft.com/office/2006/documentManagement/types"/>
    <xsd:import namespace="http://schemas.microsoft.com/office/infopath/2007/PartnerControls"/>
    <xsd:element name="FOIA_x0020_Exempt" ma:index="8" nillable="true" ma:displayName="FOIA Exempt" ma:default="0" ma:description="For Projects, this denotes if project documents are exempt from the Freedom of Information Act by default (this can always be overridden for a particular document). For Project Groups and Project Divisions, this determines the default for Projects created under this Group or Division." ma:internalName="FOIA_x0020_Exempt" ma:readOnly="false">
      <xsd:simpleType>
        <xsd:restriction base="dms:Boolean"/>
      </xsd:simpleType>
    </xsd:element>
    <xsd:element name="Report_x0020_Status" ma:index="9" nillable="true" ma:displayName="Report Status" ma:description="The status of the report." ma:format="Dropdown" ma:internalName="Report_x0020_Status" ma:readOnly="false">
      <xsd:simpleType>
        <xsd:restriction base="dms:Choice">
          <xsd:enumeration value="Formatting"/>
          <xsd:enumeration value="Ready for signature"/>
          <xsd:enumeration value="Signed"/>
          <xsd:enumeration value="Finalized"/>
        </xsd:restriction>
      </xsd:simpleType>
    </xsd:element>
    <xsd:element name="Findings" ma:index="10" nillable="true" ma:displayName="Findings" ma:default="0" ma:description="Indicates whether this report contains findings." ma:internalName="Findings" ma:readOnly="false">
      <xsd:simpleType>
        <xsd:restriction base="dms:Boolean"/>
      </xsd:simple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Project Nam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ings xmlns="a73c7124-56d8-4958-90ba-2cf07eebd3cb">false</Findings>
    <Report_x0020_Status xmlns="a73c7124-56d8-4958-90ba-2cf07eebd3cb" xsi:nil="true"/>
    <FOIA_x0020_Exempt xmlns="a73c7124-56d8-4958-90ba-2cf07eebd3cb">false</FOIA_x0020_Exempt>
    <_dlc_DocIdPersistId xmlns="a73c7124-56d8-4958-90ba-2cf07eebd3cb" xsi:nil="true"/>
    <_dlc_DocId xmlns="a73c7124-56d8-4958-90ba-2cf07eebd3cb">5KACJSHHQ2DP-1820021663-7</_dlc_DocId>
    <_dlc_DocIdUrl xmlns="a73c7124-56d8-4958-90ba-2cf07eebd3cb">
      <Url>http://nobel/Projects/studies/self/2018Actuarial/_layouts/15/DocIdRedir.aspx?ID=5KACJSHHQ2DP-1820021663-7</Url>
      <Description>5KACJSHHQ2DP-1820021663-7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68965F-E1F5-475B-A67B-A0994277E33F}"/>
</file>

<file path=customXml/itemProps2.xml><?xml version="1.0" encoding="utf-8"?>
<ds:datastoreItem xmlns:ds="http://schemas.openxmlformats.org/officeDocument/2006/customXml" ds:itemID="{BEA85EAA-9824-4058-AAAC-56FB3D560FD3}"/>
</file>

<file path=customXml/itemProps3.xml><?xml version="1.0" encoding="utf-8"?>
<ds:datastoreItem xmlns:ds="http://schemas.openxmlformats.org/officeDocument/2006/customXml" ds:itemID="{56D81DA5-0BEA-45CC-9BBE-3FACD33907CB}"/>
</file>

<file path=customXml/itemProps4.xml><?xml version="1.0" encoding="utf-8"?>
<ds:datastoreItem xmlns:ds="http://schemas.openxmlformats.org/officeDocument/2006/customXml" ds:itemID="{C74E1F12-A07B-43DF-9BAD-ABBBE0743F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JE Template</vt:lpstr>
      <vt:lpstr>A Employer Allocation - No 158</vt:lpstr>
      <vt:lpstr>B OPEB Expense</vt:lpstr>
      <vt:lpstr>C Liability Recon</vt:lpstr>
      <vt:lpstr>D Net Liab Recon</vt:lpstr>
      <vt:lpstr>E Deferred InOutFlows 18</vt:lpstr>
      <vt:lpstr>F Schedule of Def InOut</vt:lpstr>
      <vt:lpstr>G Proportionate Share</vt:lpstr>
      <vt:lpstr>H Schedule of Benefit Payments</vt:lpstr>
      <vt:lpstr>'A Employer Allocation - No 158'!Print_Titles</vt:lpstr>
      <vt:lpstr>'B OPEB Expense'!Print_Titles</vt:lpstr>
      <vt:lpstr>'C Liability Recon'!Print_Titles</vt:lpstr>
      <vt:lpstr>'D Net Liab Recon'!Print_Titles</vt:lpstr>
      <vt:lpstr>'E Deferred InOutFlows 18'!Print_Titles</vt:lpstr>
      <vt:lpstr>'F Schedule of Def InOut'!Print_Titles</vt:lpstr>
      <vt:lpstr>'G Proportionate Share'!Print_Titles</vt:lpstr>
      <vt:lpstr>'H Schedule of Benefit Payments'!Print_Titles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Kevin Kadlubek</dc:creator>
  <cp:lastModifiedBy>Melinda Crawford</cp:lastModifiedBy>
  <cp:lastPrinted>2018-08-30T13:16:50Z</cp:lastPrinted>
  <dcterms:created xsi:type="dcterms:W3CDTF">2018-07-11T15:06:28Z</dcterms:created>
  <dcterms:modified xsi:type="dcterms:W3CDTF">2018-09-10T15:51:36Z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0x01010069B4F62DA85A9F44B77DA9DE085D84E20200CFD99C5526917A49A157607010C93934</vt:lpwstr>
  </property>
  <property fmtid="{D5CDD505-2E9C-101B-9397-08002B2CF9AE}" pid="3" name="_dlc_DocIdItemGuid">
    <vt:lpwstr>ff1113ce-af70-4aba-abb6-da63b35e453e</vt:lpwstr>
  </property>
</Properties>
</file>